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xrbgovt-my.sharepoint.com/personal/rowena_lim_xrb_govt_nz/Documents/Documents/CE Expenses disclosure/June 2024/"/>
    </mc:Choice>
  </mc:AlternateContent>
  <xr:revisionPtr revIDLastSave="0" documentId="8_{66754598-7F07-4004-AF84-E3694AACAF4E}" xr6:coauthVersionLast="47" xr6:coauthVersionMax="47" xr10:uidLastSave="{00000000-0000-0000-0000-000000000000}"/>
  <bookViews>
    <workbookView xWindow="3465" yWindow="3465" windowWidth="21600" windowHeight="11385" firstSheet="1"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benefits'!$A$1:$F$36</definedName>
    <definedName name="_xlnm.Print_Area" localSheetId="0">'Guidance for agencies'!$A$1:$A$58</definedName>
    <definedName name="_xlnm.Print_Area" localSheetId="3">Hospitality!$A$1:$E$23</definedName>
    <definedName name="_xlnm.Print_Area" localSheetId="1">'Summary and sign-off'!$A$1:$F$23</definedName>
    <definedName name="_xlnm.Print_Area" localSheetId="2">Travel!$A$1:$E$114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1" l="1"/>
  <c r="B73" i="1"/>
  <c r="B35" i="1"/>
  <c r="B19" i="1"/>
  <c r="B20" i="1"/>
  <c r="B17" i="1"/>
  <c r="B12" i="1"/>
  <c r="D25" i="4"/>
  <c r="C26" i="3"/>
  <c r="C16" i="2"/>
  <c r="C93" i="1"/>
  <c r="C103" i="1"/>
  <c r="C43" i="1" l="1"/>
  <c r="B6" i="13"/>
  <c r="E60" i="13"/>
  <c r="C60" i="13"/>
  <c r="C27" i="4"/>
  <c r="C26" i="4"/>
  <c r="B60" i="13" l="1"/>
  <c r="B59" i="13"/>
  <c r="D59" i="13"/>
  <c r="B58" i="13"/>
  <c r="D58" i="13"/>
  <c r="D57" i="13"/>
  <c r="B57" i="13"/>
  <c r="D56" i="13"/>
  <c r="B56" i="13"/>
  <c r="D55" i="13"/>
  <c r="B55" i="13"/>
  <c r="B2" i="4"/>
  <c r="B3" i="4"/>
  <c r="B2" i="3"/>
  <c r="B3" i="3"/>
  <c r="B2" i="2"/>
  <c r="B3" i="2"/>
  <c r="B2" i="1"/>
  <c r="B3" i="1"/>
  <c r="F58" i="13" l="1"/>
  <c r="D16" i="2" s="1"/>
  <c r="F60" i="13"/>
  <c r="E25" i="4" s="1"/>
  <c r="F59" i="13"/>
  <c r="D26" i="3" s="1"/>
  <c r="F57" i="13"/>
  <c r="D103" i="1" s="1"/>
  <c r="F56" i="13"/>
  <c r="D93" i="1" s="1"/>
  <c r="F55" i="13"/>
  <c r="D43" i="1" s="1"/>
  <c r="C13" i="13"/>
  <c r="C12" i="13"/>
  <c r="C11" i="13"/>
  <c r="C16" i="13" l="1"/>
  <c r="C17" i="13"/>
  <c r="B5" i="4" l="1"/>
  <c r="B4" i="4"/>
  <c r="B5" i="3"/>
  <c r="B4" i="3"/>
  <c r="B5" i="2"/>
  <c r="B4" i="2"/>
  <c r="B5" i="1"/>
  <c r="B4" i="1"/>
  <c r="C15" i="13" l="1"/>
  <c r="F12" i="13" l="1"/>
  <c r="C25" i="4"/>
  <c r="F11" i="13" s="1"/>
  <c r="F13" i="13" l="1"/>
  <c r="B103" i="1"/>
  <c r="B17" i="13" s="1"/>
  <c r="B93" i="1"/>
  <c r="B16" i="13" s="1"/>
  <c r="B43" i="1"/>
  <c r="B15" i="13" s="1"/>
  <c r="B26" i="3" l="1"/>
  <c r="B13" i="13" s="1"/>
  <c r="B16" i="2"/>
  <c r="B12" i="13" s="1"/>
  <c r="B11" i="13" l="1"/>
  <c r="B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6"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9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<sst xmlns="http://schemas.openxmlformats.org/spreadsheetml/2006/main" count="515" uniqueCount="277">
  <si>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</si>
  <si>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</si>
  <si>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</si>
  <si>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</si>
  <si>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</si>
  <si>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</si>
  <si>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</si>
  <si>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</si>
  <si>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</si>
  <si>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</si>
  <si>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</si>
  <si>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</si>
  <si>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</si>
  <si>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</si>
  <si>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</si>
  <si>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</si>
  <si>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</si>
  <si>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</si>
  <si>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</si>
  <si>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</si>
  <si>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</si>
  <si>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</si>
  <si>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</si>
  <si>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</si>
  <si>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</si>
  <si>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</si>
  <si>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</si>
  <si>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</si>
  <si>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</si>
  <si>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</si>
  <si>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</si>
  <si>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</si>
  <si>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</si>
  <si>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</si>
  <si>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</si>
  <si>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</si>
  <si>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</si>
  <si>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</si>
  <si>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</si>
  <si>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</si>
  <si>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</si>
  <si>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</si>
  <si>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</si>
  <si>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</si>
  <si>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</si>
  <si>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</si>
  <si>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</si>
  <si>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</si>
  <si>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</si>
  <si>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</si>
  <si>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</si>
  <si>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</si>
  <si>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</si>
  <si>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External Reporting Board</t>
  </si>
  <si>
    <t>Secretary or Chief Executive**</t>
  </si>
  <si>
    <t>April Mackenzie</t>
  </si>
  <si>
    <t>Disclosure period start***</t>
  </si>
  <si>
    <t>Disclosure period end***</t>
  </si>
  <si>
    <t>Agency totals check</t>
  </si>
  <si>
    <t>Secretary or Chief Executive approval****</t>
  </si>
  <si>
    <t>This disclosure has been approved by the Departmental Secretary or Chief Executive</t>
  </si>
  <si>
    <t>Other sign-off****</t>
  </si>
  <si>
    <t>Acting XRB Board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</si>
  <si>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</si>
  <si>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</si>
  <si>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</si>
  <si>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</si>
  <si>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</si>
  <si>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</si>
  <si>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</si>
  <si>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</si>
  <si>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</si>
  <si>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</si>
  <si>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</si>
  <si>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</si>
  <si>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</si>
  <si>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</si>
  <si>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</si>
  <si>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</si>
  <si>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</si>
  <si>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</si>
  <si>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</si>
  <si>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</si>
  <si>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</si>
  <si>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</si>
  <si>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</si>
  <si>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</si>
  <si>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</si>
  <si>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</si>
  <si>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</si>
  <si>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</si>
  <si>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</si>
  <si>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</si>
  <si>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</si>
  <si>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</si>
  <si>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</si>
  <si>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</si>
  <si>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</si>
  <si>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</si>
  <si>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</si>
  <si>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</si>
  <si>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</si>
  <si>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</si>
  <si>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</si>
  <si>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</si>
  <si>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</si>
  <si>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</si>
  <si>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</si>
  <si>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</si>
  <si>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</si>
  <si>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</si>
  <si>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</si>
  <si>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</si>
  <si>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</si>
  <si>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</si>
  <si>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</si>
  <si>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</si>
  <si>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</si>
  <si>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</si>
  <si>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</si>
  <si>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</si>
  <si>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</si>
  <si>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</si>
  <si>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</si>
  <si>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</si>
  <si>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</si>
  <si>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</si>
  <si>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5-10 July</t>
  </si>
  <si>
    <t>Meetings with CPA Australia and Financial Reporting Council</t>
  </si>
  <si>
    <t>Taxis</t>
  </si>
  <si>
    <t>Australia</t>
  </si>
  <si>
    <t>Meal with Board Chair (2 people)</t>
  </si>
  <si>
    <t>Airport parking</t>
  </si>
  <si>
    <t>Queenstown</t>
  </si>
  <si>
    <t>Investor Group on Climate Change event</t>
  </si>
  <si>
    <t>Taxi</t>
  </si>
  <si>
    <t>Hotel</t>
  </si>
  <si>
    <t>21-23 August 023</t>
  </si>
  <si>
    <t xml:space="preserve">Meals </t>
  </si>
  <si>
    <t>IPSASB meeting</t>
  </si>
  <si>
    <t>Return airfare</t>
  </si>
  <si>
    <t>Auckland-Doha-Zurich-Doha-Auckland</t>
  </si>
  <si>
    <t>10-18 September 2023</t>
  </si>
  <si>
    <t>Meals</t>
  </si>
  <si>
    <t>Switzerland</t>
  </si>
  <si>
    <t>11-18 September 2023</t>
  </si>
  <si>
    <t>Hotel, 7 nights</t>
  </si>
  <si>
    <t>International Liaison-PIOB, EFRAG,IFRS,IPSASB</t>
  </si>
  <si>
    <t>Spain</t>
  </si>
  <si>
    <t>Auckland-Doha-London-Doha-Auckland</t>
  </si>
  <si>
    <t>Queenstown-Auckland- Queenstown</t>
  </si>
  <si>
    <t>Brussels</t>
  </si>
  <si>
    <t>Paris</t>
  </si>
  <si>
    <t>6-10 November 2023</t>
  </si>
  <si>
    <t>Taxis with 2 others</t>
  </si>
  <si>
    <t>Brussels-Paris-London</t>
  </si>
  <si>
    <t>5-11 November 2023</t>
  </si>
  <si>
    <t>Hotel, 3 nights</t>
  </si>
  <si>
    <t>London</t>
  </si>
  <si>
    <t>Parking</t>
  </si>
  <si>
    <t>Financial Reporting Council meeting</t>
  </si>
  <si>
    <t>FNMPC conference, International liaison</t>
  </si>
  <si>
    <t>ESTA</t>
  </si>
  <si>
    <t>Canada/US</t>
  </si>
  <si>
    <t>Meeting with Australian Treasury</t>
  </si>
  <si>
    <t>10-24 April 2024</t>
  </si>
  <si>
    <t>Presentor at the First Nations Major Projects Coalition Conference, International liaison</t>
  </si>
  <si>
    <t>Canada</t>
  </si>
  <si>
    <t>Queenstown-Auckland-Vancouver-Toronto-New York-Auckland-Queenstown</t>
  </si>
  <si>
    <t>Hotel, 6 nights</t>
  </si>
  <si>
    <t>20-24 April 2024</t>
  </si>
  <si>
    <t>IESBA/IASSB NSS Session</t>
  </si>
  <si>
    <t>Hotel, 11 nights</t>
  </si>
  <si>
    <t>US</t>
  </si>
  <si>
    <t>1-4 May 2024</t>
  </si>
  <si>
    <t>IESBA/IAASB NSS Session</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</si>
  <si>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</si>
  <si>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</si>
  <si>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</si>
  <si>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Going Concern event - XRB hosted</t>
  </si>
  <si>
    <t>Taxi with 2 others</t>
  </si>
  <si>
    <t>Auckland</t>
  </si>
  <si>
    <t xml:space="preserve">Taxi with 4 others </t>
  </si>
  <si>
    <t>Nga po o te kawa ora meeting</t>
  </si>
  <si>
    <t>Airfare</t>
  </si>
  <si>
    <t>Wellington-Queenstown</t>
  </si>
  <si>
    <t>24-28 July 2023</t>
  </si>
  <si>
    <t>Relative Impact event and Management meeting</t>
  </si>
  <si>
    <t>Queenstown-Wellington</t>
  </si>
  <si>
    <t>Interview for Accounting Director</t>
  </si>
  <si>
    <t>RIAA Conference</t>
  </si>
  <si>
    <t>07-11 August 2023</t>
  </si>
  <si>
    <t xml:space="preserve">RIAA Conference, NZAuASB Board meeting and NZASB Board meeting </t>
  </si>
  <si>
    <t>Queenstown-Auckland-Wellington-Queenstown</t>
  </si>
  <si>
    <t>IGCC conference</t>
  </si>
  <si>
    <t>Wellington</t>
  </si>
  <si>
    <t>28-30 August 2023</t>
  </si>
  <si>
    <t>Strategy day, IPSASB meeting</t>
  </si>
  <si>
    <t>Queenstown-Wellington-Chirstchurch-Queenstown</t>
  </si>
  <si>
    <t>18-22 September 2023</t>
  </si>
  <si>
    <t>Board meeting in Auckland and Management meeting in Wellington</t>
  </si>
  <si>
    <t xml:space="preserve">Board meeting in Auckland </t>
  </si>
  <si>
    <t>Board meeting in Auckland</t>
  </si>
  <si>
    <t>Board meeting</t>
  </si>
  <si>
    <t>Community of practice event</t>
  </si>
  <si>
    <t>Taxi with 4 others</t>
  </si>
  <si>
    <t>31 October- 01 November 2023</t>
  </si>
  <si>
    <t>Queenstown-Auckland-Wellington</t>
  </si>
  <si>
    <t>Wellington Queenstown</t>
  </si>
  <si>
    <t>Interviews for Kaiwakahere role</t>
  </si>
  <si>
    <t>Wellington-Christchurch-Queenstown</t>
  </si>
  <si>
    <t>IAASB Chair visit</t>
  </si>
  <si>
    <t>Queenstown-Auckland-Queenstown</t>
  </si>
  <si>
    <t>26-28 February 2024</t>
  </si>
  <si>
    <t>NFP workshop</t>
  </si>
  <si>
    <t>NFP workshop and meeting with Company's office</t>
  </si>
  <si>
    <t xml:space="preserve">Hotel </t>
  </si>
  <si>
    <t>CRD Steering Group meeting</t>
  </si>
  <si>
    <t>FSC Panel event, NZAuASB and NZASB Board meetings</t>
  </si>
  <si>
    <t>NZAuASB Board Meeting and NZASB Board meeting</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</si>
  <si>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</si>
  <si>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</si>
  <si>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</si>
  <si>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</si>
  <si>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Climate Change Aotearoa (Parliament)</t>
  </si>
  <si>
    <t>taxi with 2 others</t>
  </si>
  <si>
    <t>Lunch for Nga pou o te kawa ora</t>
  </si>
  <si>
    <t>Dinner with CPA Australia</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</si>
  <si>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</si>
  <si>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</si>
  <si>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</si>
  <si>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</si>
  <si>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</si>
  <si>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</si>
  <si>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</si>
  <si>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</si>
  <si>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</si>
  <si>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</si>
  <si>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</si>
  <si>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</si>
  <si>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</si>
  <si>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Lunch with guests from RIAA</t>
  </si>
  <si>
    <t>Meals x 4</t>
  </si>
  <si>
    <t>Dinner with AASB guests</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</si>
  <si>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</si>
  <si>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</si>
  <si>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</si>
  <si>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</si>
  <si>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</si>
  <si>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</si>
  <si>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</si>
  <si>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</si>
  <si>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</si>
  <si>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</si>
  <si>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Cellphone monthly plan</t>
  </si>
  <si>
    <t>Cellphone and data costs</t>
  </si>
  <si>
    <t>Cellphone and data costs including roaming pack</t>
  </si>
  <si>
    <t>CAANZ annual membership fee</t>
  </si>
  <si>
    <t>Professional membershiop fee</t>
  </si>
  <si>
    <t>New Zealand</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</si>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</sst>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9">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0" fillId="10" borderId="4" xfId="2"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wrapText="1"/>
      <protection locked="0"/>
    </xf>
    <xf numFmtId="167" fontId="15" fillId="10" borderId="3" xfId="0" applyNumberFormat="1" applyFont="1" applyFill="1" applyBorder="1" applyAlignment="1" applyProtection="1">
      <alignment horizontal="right" vertical="center"/>
      <protection locked="0"/>
    </xf>
    <xf numFmtId="0" fontId="0" fillId="0" borderId="0" xfId="0" applyAlignment="1" applyProtection="1">
      <alignment horizontal="right" wrapText="1"/>
      <protection locked="0"/>
    </xf>
    <xf numFmtId="0" fontId="0" fillId="0" borderId="0" xfId="0" applyAlignment="1" applyProtection="1">
      <alignment horizontal="right"/>
      <protection locked="0"/>
    </xf>
    <xf numFmtId="0" fontId="15" fillId="10" borderId="5" xfId="0" applyFont="1" applyFill="1" applyBorder="1" applyAlignment="1" applyProtection="1">
      <alignment horizontal="lef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48" sqref="A48"/>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G8" sqref="G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41" t="s">
        <v>51</v>
      </c>
      <c r="B1" s="141"/>
      <c r="C1" s="141"/>
      <c r="D1" s="141"/>
      <c r="E1" s="141"/>
      <c r="F1" s="141"/>
      <c r="G1" s="17"/>
      <c r="H1" s="17"/>
      <c r="I1" s="17"/>
      <c r="J1" s="17"/>
      <c r="K1" s="17"/>
    </row>
    <row r="2" spans="1:11" ht="21" customHeight="1" x14ac:dyDescent="0.2">
      <c r="A2" s="3" t="s">
        <v>52</v>
      </c>
      <c r="B2" s="142" t="s">
        <v>53</v>
      </c>
      <c r="C2" s="142"/>
      <c r="D2" s="142"/>
      <c r="E2" s="142"/>
      <c r="F2" s="142"/>
      <c r="G2" s="17"/>
      <c r="H2" s="17"/>
      <c r="I2" s="17"/>
      <c r="J2" s="17"/>
      <c r="K2" s="17"/>
    </row>
    <row r="3" spans="1:11" ht="15.75" x14ac:dyDescent="0.2">
      <c r="A3" s="3" t="s">
        <v>54</v>
      </c>
      <c r="B3" s="142" t="s">
        <v>55</v>
      </c>
      <c r="C3" s="142"/>
      <c r="D3" s="142"/>
      <c r="E3" s="142"/>
      <c r="F3" s="142"/>
      <c r="G3" s="17"/>
      <c r="H3" s="17"/>
      <c r="I3" s="17"/>
      <c r="J3" s="17"/>
      <c r="K3" s="17"/>
    </row>
    <row r="4" spans="1:11" ht="21" customHeight="1" x14ac:dyDescent="0.2">
      <c r="A4" s="3" t="s">
        <v>56</v>
      </c>
      <c r="B4" s="143">
        <v>45108</v>
      </c>
      <c r="C4" s="143"/>
      <c r="D4" s="143"/>
      <c r="E4" s="143"/>
      <c r="F4" s="143"/>
      <c r="G4" s="17"/>
      <c r="H4" s="17"/>
      <c r="I4" s="17"/>
      <c r="J4" s="17"/>
      <c r="K4" s="17"/>
    </row>
    <row r="5" spans="1:11" ht="21" customHeight="1" x14ac:dyDescent="0.2">
      <c r="A5" s="3" t="s">
        <v>57</v>
      </c>
      <c r="B5" s="143">
        <v>45473</v>
      </c>
      <c r="C5" s="143"/>
      <c r="D5" s="143"/>
      <c r="E5" s="143"/>
      <c r="F5" s="143"/>
      <c r="G5" s="17"/>
      <c r="H5" s="17"/>
      <c r="I5" s="17"/>
      <c r="J5" s="17"/>
      <c r="K5" s="17"/>
    </row>
    <row r="6" spans="1:11" ht="21" customHeight="1" x14ac:dyDescent="0.2">
      <c r="A6" s="3" t="s">
        <v>58</v>
      </c>
      <c r="B6" s="140" t="str">
        <f>IF(AND(Travel!B7&lt;&gt;A30,Hospitality!B7&lt;&gt;A30,'All other expenses'!B7&lt;&gt;A30,'Gifts and benefits'!B7&lt;&gt;A30),A31,IF(AND(Travel!B7=A30,Hospitality!B7=A30,'All other expenses'!B7=A30,'Gifts and benefits'!B7=A30),A33,A32))</f>
        <v>Data and totals checked on all sheets</v>
      </c>
      <c r="C6" s="140"/>
      <c r="D6" s="140"/>
      <c r="E6" s="140"/>
      <c r="F6" s="140"/>
      <c r="G6" s="23"/>
      <c r="H6" s="17"/>
      <c r="I6" s="17"/>
      <c r="J6" s="17"/>
      <c r="K6" s="17"/>
    </row>
    <row r="7" spans="1:11" ht="31.5" x14ac:dyDescent="0.2">
      <c r="A7" s="3" t="s">
        <v>59</v>
      </c>
      <c r="B7" s="139" t="s">
        <v>60</v>
      </c>
      <c r="C7" s="139"/>
      <c r="D7" s="139"/>
      <c r="E7" s="139"/>
      <c r="F7" s="139"/>
      <c r="G7" s="23"/>
      <c r="H7" s="17"/>
      <c r="I7" s="17"/>
      <c r="J7" s="17"/>
      <c r="K7" s="17"/>
    </row>
    <row r="8" spans="1:11" ht="25.5" customHeight="1" x14ac:dyDescent="0.2">
      <c r="A8" s="3" t="s">
        <v>61</v>
      </c>
      <c r="B8" s="139" t="s">
        <v>62</v>
      </c>
      <c r="C8" s="139"/>
      <c r="D8" s="139"/>
      <c r="E8" s="139"/>
      <c r="F8" s="139"/>
      <c r="G8" s="23"/>
      <c r="H8" s="17"/>
      <c r="I8" s="17"/>
      <c r="J8" s="17"/>
      <c r="K8" s="17"/>
    </row>
    <row r="9" spans="1:11" ht="66.75" customHeight="1" x14ac:dyDescent="0.2">
      <c r="A9" s="138" t="s">
        <v>63</v>
      </c>
      <c r="B9" s="138"/>
      <c r="C9" s="138"/>
      <c r="D9" s="138"/>
      <c r="E9" s="138"/>
      <c r="F9" s="138"/>
      <c r="G9" s="23"/>
      <c r="H9" s="17"/>
      <c r="I9" s="17"/>
      <c r="J9" s="17"/>
      <c r="K9" s="17"/>
    </row>
    <row r="10" spans="1:11" s="93" customFormat="1" ht="36" customHeight="1" x14ac:dyDescent="0.2">
      <c r="A10" s="87" t="s">
        <v>64</v>
      </c>
      <c r="B10" s="88" t="s">
        <v>65</v>
      </c>
      <c r="C10" s="88" t="s">
        <v>66</v>
      </c>
      <c r="D10" s="89"/>
      <c r="E10" s="90" t="s">
        <v>29</v>
      </c>
      <c r="F10" s="91" t="s">
        <v>67</v>
      </c>
      <c r="G10" s="92"/>
      <c r="H10" s="92"/>
      <c r="I10" s="92"/>
      <c r="J10" s="92"/>
      <c r="K10" s="92"/>
    </row>
    <row r="11" spans="1:11" ht="27.75" customHeight="1" x14ac:dyDescent="0.2">
      <c r="A11" s="8" t="s">
        <v>68</v>
      </c>
      <c r="B11" s="59">
        <f>B15+B16+B17</f>
        <v>72924.420000000013</v>
      </c>
      <c r="C11" s="66" t="str">
        <f>IF(Travel!B6="",A34,Travel!B6)</f>
        <v>Figures exclude GST</v>
      </c>
      <c r="D11" s="6"/>
      <c r="E11" s="8" t="s">
        <v>69</v>
      </c>
      <c r="F11" s="33">
        <f>'Gifts and benefits'!C25</f>
        <v>0</v>
      </c>
      <c r="G11" s="29"/>
      <c r="H11" s="29"/>
      <c r="I11" s="29"/>
      <c r="J11" s="29"/>
      <c r="K11" s="29"/>
    </row>
    <row r="12" spans="1:11" ht="27.75" customHeight="1" x14ac:dyDescent="0.2">
      <c r="A12" s="8" t="s">
        <v>24</v>
      </c>
      <c r="B12" s="59">
        <f>Hospitality!B16</f>
        <v>355.84</v>
      </c>
      <c r="C12" s="66" t="str">
        <f>IF(Hospitality!B6="",A34,Hospitality!B6)</f>
        <v>Figures exclude GST</v>
      </c>
      <c r="D12" s="6"/>
      <c r="E12" s="8" t="s">
        <v>70</v>
      </c>
      <c r="F12" s="33">
        <f>'Gifts and benefits'!C26</f>
        <v>0</v>
      </c>
      <c r="G12" s="29"/>
      <c r="H12" s="29"/>
      <c r="I12" s="29"/>
      <c r="J12" s="29"/>
      <c r="K12" s="29"/>
    </row>
    <row r="13" spans="1:11" ht="27.75" customHeight="1" x14ac:dyDescent="0.2">
      <c r="A13" s="8" t="s">
        <v>71</v>
      </c>
      <c r="B13" s="59">
        <f>'All other expenses'!B26</f>
        <v>2213</v>
      </c>
      <c r="C13" s="66" t="str">
        <f>IF('All other expenses'!B6="",A34,'All other expenses'!B6)</f>
        <v>Figures exclude GST</v>
      </c>
      <c r="D13" s="6"/>
      <c r="E13" s="8" t="s">
        <v>72</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73</v>
      </c>
      <c r="B15" s="61">
        <f>Travel!B43</f>
        <v>60082.97</v>
      </c>
      <c r="C15" s="68" t="str">
        <f>C11</f>
        <v>Figures exclude GST</v>
      </c>
      <c r="D15" s="6"/>
      <c r="E15" s="6"/>
      <c r="F15" s="35"/>
      <c r="G15" s="17"/>
      <c r="H15" s="17"/>
      <c r="I15" s="17"/>
      <c r="J15" s="17"/>
      <c r="K15" s="17"/>
    </row>
    <row r="16" spans="1:11" ht="27.75" customHeight="1" x14ac:dyDescent="0.2">
      <c r="A16" s="9" t="s">
        <v>74</v>
      </c>
      <c r="B16" s="61">
        <f>Travel!B93</f>
        <v>12805.600000000002</v>
      </c>
      <c r="C16" s="68" t="str">
        <f>C11</f>
        <v>Figures exclude GST</v>
      </c>
      <c r="D16" s="36"/>
      <c r="E16" s="6"/>
      <c r="F16" s="37"/>
      <c r="G16" s="17"/>
      <c r="H16" s="17"/>
      <c r="I16" s="17"/>
      <c r="J16" s="17"/>
      <c r="K16" s="17"/>
    </row>
    <row r="17" spans="1:11" ht="27.75" customHeight="1" x14ac:dyDescent="0.2">
      <c r="A17" s="9" t="s">
        <v>75</v>
      </c>
      <c r="B17" s="61">
        <f>Travel!B103</f>
        <v>35.849999999999994</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84</v>
      </c>
      <c r="B28" s="10"/>
      <c r="C28" s="10"/>
      <c r="D28" s="10"/>
      <c r="E28" s="10"/>
      <c r="F28" s="10"/>
      <c r="G28" s="17"/>
      <c r="H28" s="17"/>
      <c r="I28" s="17"/>
      <c r="J28" s="17"/>
      <c r="K28" s="17"/>
    </row>
    <row r="29" spans="1:11" hidden="1" x14ac:dyDescent="0.2">
      <c r="A29" s="11" t="s">
        <v>85</v>
      </c>
      <c r="B29" s="11"/>
      <c r="C29" s="11"/>
      <c r="D29" s="11"/>
      <c r="E29" s="11"/>
      <c r="F29" s="11"/>
      <c r="G29" s="17"/>
      <c r="H29" s="17"/>
      <c r="I29" s="17"/>
      <c r="J29" s="17"/>
      <c r="K29" s="17"/>
    </row>
    <row r="30" spans="1:11" hidden="1" x14ac:dyDescent="0.2">
      <c r="A30" s="11" t="s">
        <v>86</v>
      </c>
      <c r="B30" s="11"/>
      <c r="C30" s="11"/>
      <c r="D30" s="11"/>
      <c r="E30" s="11"/>
      <c r="F30" s="11"/>
      <c r="G30" s="17"/>
      <c r="H30" s="17"/>
      <c r="I30" s="17"/>
      <c r="J30" s="17"/>
      <c r="K30" s="17"/>
    </row>
    <row r="31" spans="1:11" hidden="1" x14ac:dyDescent="0.2">
      <c r="A31" s="10" t="s">
        <v>87</v>
      </c>
      <c r="B31" s="10"/>
      <c r="C31" s="10"/>
      <c r="D31" s="10"/>
      <c r="E31" s="10"/>
      <c r="F31" s="10"/>
      <c r="G31" s="17"/>
      <c r="H31" s="17"/>
      <c r="I31" s="17"/>
      <c r="J31" s="17"/>
      <c r="K31" s="17"/>
    </row>
    <row r="32" spans="1:11" hidden="1" x14ac:dyDescent="0.2">
      <c r="A32" s="10" t="s">
        <v>88</v>
      </c>
      <c r="B32" s="10"/>
      <c r="C32" s="10"/>
      <c r="D32" s="10"/>
      <c r="E32" s="10"/>
      <c r="F32" s="10"/>
      <c r="G32" s="17"/>
      <c r="H32" s="17"/>
      <c r="I32" s="17"/>
      <c r="J32" s="17"/>
      <c r="K32" s="17"/>
    </row>
    <row r="33" spans="1:11" hidden="1" x14ac:dyDescent="0.2">
      <c r="A33" s="10" t="s">
        <v>89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92</v>
      </c>
      <c r="B36" s="63"/>
      <c r="C36" s="63"/>
      <c r="D36" s="63"/>
      <c r="E36" s="63"/>
      <c r="F36" s="63"/>
      <c r="G36" s="17"/>
      <c r="H36" s="17"/>
      <c r="I36" s="17"/>
      <c r="J36" s="17"/>
      <c r="K36" s="17"/>
    </row>
    <row r="37" spans="1:11" hidden="1" x14ac:dyDescent="0.2">
      <c r="A37" s="10" t="s">
        <v>60</v>
      </c>
      <c r="B37" s="63"/>
      <c r="C37" s="63"/>
      <c r="D37" s="63"/>
      <c r="E37" s="63"/>
      <c r="F37" s="63"/>
      <c r="G37" s="17"/>
      <c r="H37" s="17"/>
      <c r="I37" s="17"/>
      <c r="J37" s="17"/>
      <c r="K37" s="17"/>
    </row>
    <row r="38" spans="1:11" hidden="1" x14ac:dyDescent="0.2">
      <c r="A38" s="10" t="s">
        <v>93</v>
      </c>
      <c r="B38" s="63"/>
      <c r="C38" s="63"/>
      <c r="D38" s="63"/>
      <c r="E38" s="63"/>
      <c r="F38" s="63"/>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4" t="s">
        <v>100</v>
      </c>
      <c r="B45" s="63"/>
      <c r="C45" s="63"/>
      <c r="D45" s="63"/>
      <c r="E45" s="63"/>
      <c r="F45" s="63"/>
      <c r="G45" s="17"/>
      <c r="H45" s="17"/>
      <c r="I45" s="17"/>
      <c r="J45" s="17"/>
      <c r="K45" s="17"/>
    </row>
    <row r="46" spans="1:11" hidden="1" x14ac:dyDescent="0.2">
      <c r="A46" s="63" t="s">
        <v>101</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102</v>
      </c>
      <c r="B48" s="63"/>
      <c r="C48" s="63"/>
      <c r="D48" s="63"/>
      <c r="E48" s="63"/>
      <c r="F48" s="63"/>
      <c r="G48" s="17"/>
      <c r="H48" s="17"/>
      <c r="I48" s="17"/>
      <c r="J48" s="17"/>
      <c r="K48" s="17"/>
    </row>
    <row r="49" spans="1:11" ht="25.5" hidden="1" x14ac:dyDescent="0.2">
      <c r="A49" s="81" t="s">
        <v>103</v>
      </c>
      <c r="B49" s="63"/>
      <c r="C49" s="63"/>
      <c r="D49" s="63"/>
      <c r="E49" s="63"/>
      <c r="F49" s="63"/>
      <c r="G49" s="17"/>
      <c r="H49" s="17"/>
      <c r="I49" s="17"/>
      <c r="J49" s="17"/>
      <c r="K49" s="17"/>
    </row>
    <row r="50" spans="1:11" ht="25.5" hidden="1" x14ac:dyDescent="0.2">
      <c r="A50" s="82" t="s">
        <v>104</v>
      </c>
      <c r="B50" s="4"/>
      <c r="C50" s="4"/>
      <c r="D50" s="4"/>
      <c r="E50" s="4"/>
      <c r="F50" s="4"/>
      <c r="G50" s="17"/>
      <c r="H50" s="17"/>
      <c r="I50" s="17"/>
      <c r="J50" s="17"/>
      <c r="K50" s="17"/>
    </row>
    <row r="51" spans="1:11" ht="25.5" hidden="1" x14ac:dyDescent="0.2">
      <c r="A51" s="82" t="s">
        <v>105</v>
      </c>
      <c r="B51" s="4"/>
      <c r="C51" s="4"/>
      <c r="D51" s="4"/>
      <c r="E51" s="4"/>
      <c r="F51" s="4"/>
      <c r="G51" s="17"/>
      <c r="H51" s="17"/>
      <c r="I51" s="17"/>
      <c r="J51" s="17"/>
      <c r="K51" s="17"/>
    </row>
    <row r="52" spans="1:11" ht="38.25" hidden="1" x14ac:dyDescent="0.2">
      <c r="A52" s="82" t="s">
        <v>106</v>
      </c>
      <c r="B52" s="74"/>
      <c r="C52" s="74"/>
      <c r="D52" s="74"/>
      <c r="E52" s="11"/>
      <c r="F52" s="11"/>
      <c r="G52" s="17"/>
      <c r="H52" s="17"/>
      <c r="I52" s="17"/>
      <c r="J52" s="17"/>
      <c r="K52" s="17"/>
    </row>
    <row r="53" spans="1:11" hidden="1" x14ac:dyDescent="0.2">
      <c r="A53" s="79" t="s">
        <v>107</v>
      </c>
      <c r="B53" s="73"/>
      <c r="C53" s="73"/>
      <c r="D53" s="73"/>
      <c r="E53" s="10"/>
      <c r="F53" s="10" t="b">
        <v>1</v>
      </c>
      <c r="G53" s="17"/>
      <c r="H53" s="17"/>
      <c r="I53" s="17"/>
      <c r="J53" s="17"/>
      <c r="K53" s="17"/>
    </row>
    <row r="54" spans="1:11" hidden="1" x14ac:dyDescent="0.2">
      <c r="A54" s="80" t="s">
        <v>108</v>
      </c>
      <c r="B54" s="79"/>
      <c r="C54" s="79"/>
      <c r="D54" s="79"/>
      <c r="E54" s="10"/>
      <c r="F54" s="10" t="b">
        <v>0</v>
      </c>
      <c r="G54" s="17"/>
      <c r="H54" s="17"/>
      <c r="I54" s="17"/>
      <c r="J54" s="17"/>
      <c r="K54" s="17"/>
    </row>
    <row r="55" spans="1:11" hidden="1" x14ac:dyDescent="0.2">
      <c r="A55" s="83"/>
      <c r="B55" s="75">
        <f>COUNT(Travel!B12:B42)</f>
        <v>29</v>
      </c>
      <c r="C55" s="75"/>
      <c r="D55" s="75">
        <f>COUNTIF(Travel!D12:D42,"*")</f>
        <v>29</v>
      </c>
      <c r="E55" s="76"/>
      <c r="F55" s="76" t="b">
        <f>MIN(B55,D55)=MAX(B55,D55)</f>
        <v>1</v>
      </c>
      <c r="G55" s="17"/>
      <c r="H55" s="17"/>
      <c r="I55" s="17"/>
      <c r="J55" s="17"/>
      <c r="K55" s="17"/>
    </row>
    <row r="56" spans="1:11" hidden="1" x14ac:dyDescent="0.2">
      <c r="A56" s="83" t="s">
        <v>109</v>
      </c>
      <c r="B56" s="75">
        <f>COUNT(Travel!B47:B92)</f>
        <v>43</v>
      </c>
      <c r="C56" s="75"/>
      <c r="D56" s="75">
        <f>COUNTIF(Travel!D47:D92,"*")</f>
        <v>43</v>
      </c>
      <c r="E56" s="76"/>
      <c r="F56" s="76" t="b">
        <f>MIN(B56,D56)=MAX(B56,D56)</f>
        <v>1</v>
      </c>
    </row>
    <row r="57" spans="1:11" hidden="1" x14ac:dyDescent="0.2">
      <c r="A57" s="84"/>
      <c r="B57" s="75">
        <f>COUNT(Travel!B97:B102)</f>
        <v>3</v>
      </c>
      <c r="C57" s="75"/>
      <c r="D57" s="75">
        <f>COUNTIF(Travel!D97:D102,"*")</f>
        <v>3</v>
      </c>
      <c r="E57" s="76"/>
      <c r="F57" s="76" t="b">
        <f>MIN(B57,D57)=MAX(B57,D57)</f>
        <v>1</v>
      </c>
    </row>
    <row r="58" spans="1:11" hidden="1" x14ac:dyDescent="0.2">
      <c r="A58" s="85" t="s">
        <v>110</v>
      </c>
      <c r="B58" s="77">
        <f>COUNT(Hospitality!B11:B15)</f>
        <v>2</v>
      </c>
      <c r="C58" s="77"/>
      <c r="D58" s="77">
        <f>COUNTIF(Hospitality!D11:D15,"*")</f>
        <v>2</v>
      </c>
      <c r="E58" s="78"/>
      <c r="F58" s="78" t="b">
        <f>MIN(B58,D58)=MAX(B58,D58)</f>
        <v>1</v>
      </c>
    </row>
    <row r="59" spans="1:11" hidden="1" x14ac:dyDescent="0.2">
      <c r="A59" s="86" t="s">
        <v>111</v>
      </c>
      <c r="B59" s="76">
        <f>COUNT('All other expenses'!B11:B25)</f>
        <v>13</v>
      </c>
      <c r="C59" s="76"/>
      <c r="D59" s="76">
        <f>COUNTIF('All other expenses'!D11:D25,"*")</f>
        <v>13</v>
      </c>
      <c r="E59" s="76"/>
      <c r="F59" s="76" t="b">
        <f>MIN(B59,D59)=MAX(B59,D59)</f>
        <v>1</v>
      </c>
    </row>
    <row r="60" spans="1:11" hidden="1" x14ac:dyDescent="0.2">
      <c r="A60" s="85" t="s">
        <v>112</v>
      </c>
      <c r="B60" s="77">
        <f>COUNTIF('Gifts and benefits'!B11:B24,"*")</f>
        <v>0</v>
      </c>
      <c r="C60" s="77">
        <f>COUNTIF('Gifts and benefits'!C11:C24,"*")</f>
        <v>0</v>
      </c>
      <c r="D60" s="77"/>
      <c r="E60" s="77">
        <f>COUNTA('Gifts and benefits'!E11:E24)</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13"/>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6" t="s">
        <v>113</v>
      </c>
      <c r="B1" s="146"/>
      <c r="C1" s="146"/>
      <c r="D1" s="146"/>
      <c r="E1" s="146"/>
      <c r="F1" s="17"/>
    </row>
    <row r="2" spans="1:6" ht="21" customHeight="1" x14ac:dyDescent="0.2">
      <c r="A2" s="3" t="s">
        <v>114</v>
      </c>
      <c r="B2" s="144" t="str">
        <f>'Summary and sign-off'!B2:F2</f>
        <v>External Reporting Board</v>
      </c>
      <c r="C2" s="144"/>
      <c r="D2" s="144"/>
      <c r="E2" s="144"/>
      <c r="F2" s="17"/>
    </row>
    <row r="3" spans="1:6" ht="31.5" x14ac:dyDescent="0.2">
      <c r="A3" s="3" t="s">
        <v>115</v>
      </c>
      <c r="B3" s="144" t="str">
        <f>'Summary and sign-off'!B3:F3</f>
        <v>April Mackenzie</v>
      </c>
      <c r="C3" s="144"/>
      <c r="D3" s="144"/>
      <c r="E3" s="144"/>
      <c r="F3" s="17"/>
    </row>
    <row r="4" spans="1:6" ht="21" customHeight="1" x14ac:dyDescent="0.2">
      <c r="A4" s="3" t="s">
        <v>116</v>
      </c>
      <c r="B4" s="144">
        <f>'Summary and sign-off'!B4:F4</f>
        <v>45108</v>
      </c>
      <c r="C4" s="144"/>
      <c r="D4" s="144"/>
      <c r="E4" s="144"/>
      <c r="F4" s="17"/>
    </row>
    <row r="5" spans="1:6" ht="21" customHeight="1" x14ac:dyDescent="0.2">
      <c r="A5" s="3" t="s">
        <v>117</v>
      </c>
      <c r="B5" s="144">
        <f>'Summary and sign-off'!B5:F5</f>
        <v>45473</v>
      </c>
      <c r="C5" s="144"/>
      <c r="D5" s="144"/>
      <c r="E5" s="144"/>
      <c r="F5" s="17"/>
    </row>
    <row r="6" spans="1:6" ht="21" customHeight="1" x14ac:dyDescent="0.2">
      <c r="A6" s="3" t="s">
        <v>118</v>
      </c>
      <c r="B6" s="139" t="s">
        <v>84</v>
      </c>
      <c r="C6" s="139"/>
      <c r="D6" s="139"/>
      <c r="E6" s="139"/>
      <c r="F6" s="17"/>
    </row>
    <row r="7" spans="1:6" ht="21" customHeight="1" x14ac:dyDescent="0.2">
      <c r="A7" s="3" t="s">
        <v>58</v>
      </c>
      <c r="B7" s="139" t="s">
        <v>86</v>
      </c>
      <c r="C7" s="139"/>
      <c r="D7" s="139"/>
      <c r="E7" s="139"/>
      <c r="F7" s="17"/>
    </row>
    <row r="8" spans="1:6" ht="36" customHeight="1" x14ac:dyDescent="0.2">
      <c r="A8" s="148" t="s">
        <v>119</v>
      </c>
      <c r="B8" s="149"/>
      <c r="C8" s="149"/>
      <c r="D8" s="149"/>
      <c r="E8" s="149"/>
      <c r="F8" s="19"/>
    </row>
    <row r="9" spans="1:6" ht="36" customHeight="1" x14ac:dyDescent="0.2">
      <c r="A9" s="150" t="s">
        <v>120</v>
      </c>
      <c r="B9" s="151"/>
      <c r="C9" s="151"/>
      <c r="D9" s="151"/>
      <c r="E9" s="151"/>
      <c r="F9" s="19"/>
    </row>
    <row r="10" spans="1:6" ht="24.75" customHeight="1" x14ac:dyDescent="0.2">
      <c r="A10" s="147" t="s">
        <v>121</v>
      </c>
      <c r="B10" s="152"/>
      <c r="C10" s="147"/>
      <c r="D10" s="147"/>
      <c r="E10" s="147"/>
      <c r="F10" s="29"/>
    </row>
    <row r="11" spans="1:6" ht="28.5" customHeight="1" x14ac:dyDescent="0.2">
      <c r="A11" s="24" t="s">
        <v>122</v>
      </c>
      <c r="B11" s="24" t="s">
        <v>123</v>
      </c>
      <c r="C11" s="24" t="s">
        <v>124</v>
      </c>
      <c r="D11" s="24" t="s">
        <v>125</v>
      </c>
      <c r="E11" s="24" t="s">
        <v>126</v>
      </c>
      <c r="F11" s="30"/>
    </row>
    <row r="12" spans="1:6" s="2" customFormat="1" x14ac:dyDescent="0.2">
      <c r="A12" s="134" t="s">
        <v>127</v>
      </c>
      <c r="B12" s="118">
        <f>117.28+135.52</f>
        <v>252.8</v>
      </c>
      <c r="C12" s="119" t="s">
        <v>128</v>
      </c>
      <c r="D12" s="119" t="s">
        <v>129</v>
      </c>
      <c r="E12" s="120" t="s">
        <v>130</v>
      </c>
      <c r="F12" s="1"/>
    </row>
    <row r="13" spans="1:6" s="2" customFormat="1" x14ac:dyDescent="0.2">
      <c r="A13" s="117">
        <v>45112</v>
      </c>
      <c r="B13" s="118">
        <v>155.97999999999999</v>
      </c>
      <c r="C13" s="119" t="s">
        <v>128</v>
      </c>
      <c r="D13" s="119" t="s">
        <v>131</v>
      </c>
      <c r="E13" s="120" t="s">
        <v>130</v>
      </c>
      <c r="F13" s="1"/>
    </row>
    <row r="14" spans="1:6" s="2" customFormat="1" x14ac:dyDescent="0.2">
      <c r="A14" s="117">
        <v>45117</v>
      </c>
      <c r="B14" s="118">
        <v>82.61</v>
      </c>
      <c r="C14" s="119" t="s">
        <v>128</v>
      </c>
      <c r="D14" s="119" t="s">
        <v>132</v>
      </c>
      <c r="E14" s="120" t="s">
        <v>133</v>
      </c>
      <c r="F14" s="1"/>
    </row>
    <row r="15" spans="1:6" s="2" customFormat="1" x14ac:dyDescent="0.2">
      <c r="A15" s="117">
        <v>45158</v>
      </c>
      <c r="B15" s="118">
        <v>176.15</v>
      </c>
      <c r="C15" s="119" t="s">
        <v>134</v>
      </c>
      <c r="D15" s="119" t="s">
        <v>135</v>
      </c>
      <c r="E15" s="120" t="s">
        <v>130</v>
      </c>
      <c r="F15" s="1"/>
    </row>
    <row r="16" spans="1:6" s="2" customFormat="1" x14ac:dyDescent="0.2">
      <c r="A16" s="117">
        <v>45158</v>
      </c>
      <c r="B16" s="118">
        <v>678.73</v>
      </c>
      <c r="C16" s="119" t="s">
        <v>134</v>
      </c>
      <c r="D16" s="119" t="s">
        <v>136</v>
      </c>
      <c r="E16" s="120" t="s">
        <v>130</v>
      </c>
      <c r="F16" s="1"/>
    </row>
    <row r="17" spans="1:6" s="2" customFormat="1" x14ac:dyDescent="0.2">
      <c r="A17" s="134" t="s">
        <v>137</v>
      </c>
      <c r="B17" s="118">
        <f>69.9+52.53</f>
        <v>122.43</v>
      </c>
      <c r="C17" s="119" t="s">
        <v>134</v>
      </c>
      <c r="D17" s="119" t="s">
        <v>138</v>
      </c>
      <c r="E17" s="120" t="s">
        <v>130</v>
      </c>
      <c r="F17" s="1"/>
    </row>
    <row r="18" spans="1:6" s="2" customFormat="1" ht="25.5" x14ac:dyDescent="0.2">
      <c r="A18" s="134">
        <v>45177</v>
      </c>
      <c r="B18" s="118">
        <v>9608.82</v>
      </c>
      <c r="C18" s="119" t="s">
        <v>139</v>
      </c>
      <c r="D18" s="119" t="s">
        <v>140</v>
      </c>
      <c r="E18" s="120" t="s">
        <v>141</v>
      </c>
      <c r="F18" s="1"/>
    </row>
    <row r="19" spans="1:6" s="2" customFormat="1" x14ac:dyDescent="0.2">
      <c r="A19" s="134" t="s">
        <v>142</v>
      </c>
      <c r="B19" s="118">
        <f>20.52+72.21+60.35+24.4</f>
        <v>177.48</v>
      </c>
      <c r="C19" s="119" t="s">
        <v>139</v>
      </c>
      <c r="D19" s="119" t="s">
        <v>143</v>
      </c>
      <c r="E19" s="120" t="s">
        <v>144</v>
      </c>
      <c r="F19" s="1"/>
    </row>
    <row r="20" spans="1:6" s="2" customFormat="1" x14ac:dyDescent="0.2">
      <c r="A20" s="134" t="s">
        <v>145</v>
      </c>
      <c r="B20" s="118">
        <f>109.72+63.49+25.47+116.34</f>
        <v>315.02</v>
      </c>
      <c r="C20" s="119" t="s">
        <v>139</v>
      </c>
      <c r="D20" s="119" t="s">
        <v>129</v>
      </c>
      <c r="E20" s="120" t="s">
        <v>144</v>
      </c>
      <c r="F20" s="1"/>
    </row>
    <row r="21" spans="1:6" s="2" customFormat="1" x14ac:dyDescent="0.2">
      <c r="A21" s="117">
        <v>45187</v>
      </c>
      <c r="B21" s="118">
        <v>3222.22</v>
      </c>
      <c r="C21" s="119" t="s">
        <v>139</v>
      </c>
      <c r="D21" s="119" t="s">
        <v>146</v>
      </c>
      <c r="E21" s="120" t="s">
        <v>144</v>
      </c>
      <c r="F21" s="1"/>
    </row>
    <row r="22" spans="1:6" s="2" customFormat="1" x14ac:dyDescent="0.2">
      <c r="A22" s="117">
        <v>45225</v>
      </c>
      <c r="B22" s="118">
        <v>766.33</v>
      </c>
      <c r="C22" s="119" t="s">
        <v>147</v>
      </c>
      <c r="D22" s="119" t="s">
        <v>136</v>
      </c>
      <c r="E22" s="120" t="s">
        <v>148</v>
      </c>
      <c r="F22" s="1"/>
    </row>
    <row r="23" spans="1:6" s="2" customFormat="1" ht="25.5" x14ac:dyDescent="0.2">
      <c r="A23" s="117">
        <v>45230</v>
      </c>
      <c r="B23" s="118">
        <v>11567.13</v>
      </c>
      <c r="C23" s="119" t="s">
        <v>147</v>
      </c>
      <c r="D23" s="119" t="s">
        <v>140</v>
      </c>
      <c r="E23" s="120" t="s">
        <v>149</v>
      </c>
      <c r="F23" s="1"/>
    </row>
    <row r="24" spans="1:6" s="2" customFormat="1" ht="25.5" x14ac:dyDescent="0.2">
      <c r="A24" s="117">
        <v>45234</v>
      </c>
      <c r="B24" s="118">
        <v>710.2</v>
      </c>
      <c r="C24" s="119" t="s">
        <v>147</v>
      </c>
      <c r="D24" s="119" t="s">
        <v>140</v>
      </c>
      <c r="E24" s="120" t="s">
        <v>150</v>
      </c>
      <c r="F24" s="1"/>
    </row>
    <row r="25" spans="1:6" s="2" customFormat="1" x14ac:dyDescent="0.2">
      <c r="A25" s="117">
        <v>45236</v>
      </c>
      <c r="B25" s="118">
        <v>517.6</v>
      </c>
      <c r="C25" s="119" t="s">
        <v>147</v>
      </c>
      <c r="D25" s="119" t="s">
        <v>136</v>
      </c>
      <c r="E25" s="120" t="s">
        <v>151</v>
      </c>
      <c r="F25" s="1"/>
    </row>
    <row r="26" spans="1:6" s="2" customFormat="1" x14ac:dyDescent="0.2">
      <c r="A26" s="117">
        <v>45237</v>
      </c>
      <c r="B26" s="118">
        <v>587.26</v>
      </c>
      <c r="C26" s="119" t="s">
        <v>147</v>
      </c>
      <c r="D26" s="119" t="s">
        <v>136</v>
      </c>
      <c r="E26" s="120" t="s">
        <v>152</v>
      </c>
      <c r="F26" s="1"/>
    </row>
    <row r="27" spans="1:6" s="136" customFormat="1" x14ac:dyDescent="0.2">
      <c r="A27" s="134" t="s">
        <v>153</v>
      </c>
      <c r="B27" s="126">
        <v>361.76</v>
      </c>
      <c r="C27" s="119" t="s">
        <v>147</v>
      </c>
      <c r="D27" s="119" t="s">
        <v>154</v>
      </c>
      <c r="E27" s="137" t="s">
        <v>155</v>
      </c>
      <c r="F27" s="135"/>
    </row>
    <row r="28" spans="1:6" s="136" customFormat="1" x14ac:dyDescent="0.2">
      <c r="A28" s="134" t="s">
        <v>156</v>
      </c>
      <c r="B28" s="126">
        <v>740.66</v>
      </c>
      <c r="C28" s="119" t="s">
        <v>147</v>
      </c>
      <c r="D28" s="125" t="s">
        <v>143</v>
      </c>
      <c r="E28" s="137" t="s">
        <v>155</v>
      </c>
      <c r="F28" s="135"/>
    </row>
    <row r="29" spans="1:6" s="136" customFormat="1" x14ac:dyDescent="0.2">
      <c r="A29" s="134">
        <v>45238</v>
      </c>
      <c r="B29" s="126">
        <v>2766.05</v>
      </c>
      <c r="C29" s="119" t="s">
        <v>147</v>
      </c>
      <c r="D29" s="125" t="s">
        <v>157</v>
      </c>
      <c r="E29" s="137" t="s">
        <v>158</v>
      </c>
      <c r="F29" s="135"/>
    </row>
    <row r="30" spans="1:6" s="136" customFormat="1" x14ac:dyDescent="0.2">
      <c r="A30" s="134">
        <v>45243</v>
      </c>
      <c r="B30" s="126">
        <v>169.57</v>
      </c>
      <c r="C30" s="119" t="s">
        <v>147</v>
      </c>
      <c r="D30" s="125" t="s">
        <v>159</v>
      </c>
      <c r="E30" s="137" t="s">
        <v>133</v>
      </c>
      <c r="F30" s="135"/>
    </row>
    <row r="31" spans="1:6" s="2" customFormat="1" x14ac:dyDescent="0.2">
      <c r="A31" s="117">
        <v>45257</v>
      </c>
      <c r="B31" s="118">
        <v>994.65</v>
      </c>
      <c r="C31" s="119" t="s">
        <v>160</v>
      </c>
      <c r="D31" s="119" t="s">
        <v>140</v>
      </c>
      <c r="E31" s="120" t="s">
        <v>130</v>
      </c>
      <c r="F31" s="1"/>
    </row>
    <row r="32" spans="1:6" s="2" customFormat="1" x14ac:dyDescent="0.2">
      <c r="A32" s="117">
        <v>45357</v>
      </c>
      <c r="B32" s="118">
        <v>44.09</v>
      </c>
      <c r="C32" s="119" t="s">
        <v>161</v>
      </c>
      <c r="D32" s="119" t="s">
        <v>162</v>
      </c>
      <c r="E32" s="120" t="s">
        <v>163</v>
      </c>
      <c r="F32" s="1"/>
    </row>
    <row r="33" spans="1:6" s="2" customFormat="1" x14ac:dyDescent="0.2">
      <c r="A33" s="117">
        <v>45365</v>
      </c>
      <c r="B33" s="118">
        <v>268.64999999999998</v>
      </c>
      <c r="C33" s="119" t="s">
        <v>164</v>
      </c>
      <c r="D33" s="119" t="s">
        <v>136</v>
      </c>
      <c r="E33" s="120" t="s">
        <v>130</v>
      </c>
      <c r="F33" s="1"/>
    </row>
    <row r="34" spans="1:6" s="2" customFormat="1" x14ac:dyDescent="0.2">
      <c r="A34" s="117">
        <v>45366</v>
      </c>
      <c r="B34" s="118">
        <v>77.12</v>
      </c>
      <c r="C34" s="119" t="s">
        <v>164</v>
      </c>
      <c r="D34" s="119" t="s">
        <v>135</v>
      </c>
      <c r="E34" s="120" t="s">
        <v>130</v>
      </c>
      <c r="F34" s="1"/>
    </row>
    <row r="35" spans="1:6" s="2" customFormat="1" ht="25.5" x14ac:dyDescent="0.2">
      <c r="A35" s="134" t="s">
        <v>165</v>
      </c>
      <c r="B35" s="118">
        <f>112.37+101.88</f>
        <v>214.25</v>
      </c>
      <c r="C35" s="119" t="s">
        <v>166</v>
      </c>
      <c r="D35" s="119" t="s">
        <v>129</v>
      </c>
      <c r="E35" s="120" t="s">
        <v>167</v>
      </c>
      <c r="F35" s="1"/>
    </row>
    <row r="36" spans="1:6" s="2" customFormat="1" ht="51" x14ac:dyDescent="0.2">
      <c r="A36" s="117">
        <v>45399</v>
      </c>
      <c r="B36" s="118">
        <v>12134.93</v>
      </c>
      <c r="C36" s="119" t="s">
        <v>166</v>
      </c>
      <c r="D36" s="119" t="s">
        <v>140</v>
      </c>
      <c r="E36" s="120" t="s">
        <v>168</v>
      </c>
      <c r="F36" s="1"/>
    </row>
    <row r="37" spans="1:6" s="2" customFormat="1" ht="25.5" x14ac:dyDescent="0.2">
      <c r="A37" s="117">
        <v>45401</v>
      </c>
      <c r="B37" s="118">
        <v>3458.76</v>
      </c>
      <c r="C37" s="119" t="s">
        <v>166</v>
      </c>
      <c r="D37" s="119" t="s">
        <v>169</v>
      </c>
      <c r="E37" s="120" t="s">
        <v>167</v>
      </c>
      <c r="F37" s="1"/>
    </row>
    <row r="38" spans="1:6" s="2" customFormat="1" ht="25.5" x14ac:dyDescent="0.2">
      <c r="A38" s="134" t="s">
        <v>170</v>
      </c>
      <c r="B38" s="118">
        <v>471.68</v>
      </c>
      <c r="C38" s="119" t="s">
        <v>166</v>
      </c>
      <c r="D38" s="119" t="s">
        <v>143</v>
      </c>
      <c r="E38" s="120" t="s">
        <v>167</v>
      </c>
      <c r="F38" s="1"/>
    </row>
    <row r="39" spans="1:6" s="2" customFormat="1" x14ac:dyDescent="0.2">
      <c r="A39" s="117">
        <v>45410</v>
      </c>
      <c r="B39" s="118">
        <v>9276.93</v>
      </c>
      <c r="C39" s="119" t="s">
        <v>171</v>
      </c>
      <c r="D39" s="119" t="s">
        <v>172</v>
      </c>
      <c r="E39" s="120" t="s">
        <v>173</v>
      </c>
      <c r="F39" s="1"/>
    </row>
    <row r="40" spans="1:6" s="2" customFormat="1" x14ac:dyDescent="0.2">
      <c r="A40" s="134" t="s">
        <v>174</v>
      </c>
      <c r="B40" s="118">
        <v>163.11000000000001</v>
      </c>
      <c r="C40" s="119" t="s">
        <v>175</v>
      </c>
      <c r="D40" s="119" t="s">
        <v>143</v>
      </c>
      <c r="E40" s="120" t="s">
        <v>173</v>
      </c>
      <c r="F40" s="1"/>
    </row>
    <row r="41" spans="1:6" s="2" customFormat="1" x14ac:dyDescent="0.2">
      <c r="A41" s="117"/>
      <c r="B41" s="118"/>
      <c r="C41" s="119"/>
      <c r="D41" s="119"/>
      <c r="E41" s="120"/>
      <c r="F41" s="1"/>
    </row>
    <row r="42" spans="1:6" s="2" customFormat="1" hidden="1" x14ac:dyDescent="0.2">
      <c r="A42" s="104"/>
      <c r="B42" s="105"/>
      <c r="C42" s="106"/>
      <c r="D42" s="106"/>
      <c r="E42" s="107"/>
      <c r="F42" s="1"/>
    </row>
    <row r="43" spans="1:6" ht="19.5" customHeight="1" x14ac:dyDescent="0.2">
      <c r="A43" s="71" t="s">
        <v>176</v>
      </c>
      <c r="B43" s="72">
        <f>SUM(B12:B42)</f>
        <v>60082.97</v>
      </c>
      <c r="C43" s="128" t="str">
        <f>IF(SUBTOTAL(3,B12:B42)=SUBTOTAL(103,B12:B42),'Summary and sign-off'!$A$48,'Summary and sign-off'!$A$49)</f>
        <v>Check - there are no hidden rows with data</v>
      </c>
      <c r="D43" s="145" t="str">
        <f>IF('Summary and sign-off'!F55='Summary and sign-off'!F54,'Summary and sign-off'!A51,'Summary and sign-off'!A50)</f>
        <v>Check - each entry provides sufficient information</v>
      </c>
      <c r="E43" s="145"/>
      <c r="F43" s="17"/>
    </row>
    <row r="44" spans="1:6" ht="10.5" customHeight="1" x14ac:dyDescent="0.2">
      <c r="A44" s="17"/>
      <c r="B44" s="19"/>
      <c r="C44" s="17"/>
      <c r="D44" s="17"/>
      <c r="E44" s="17"/>
      <c r="F44" s="17"/>
    </row>
    <row r="45" spans="1:6" ht="24.75" customHeight="1" x14ac:dyDescent="0.2">
      <c r="A45" s="147" t="s">
        <v>177</v>
      </c>
      <c r="B45" s="147"/>
      <c r="C45" s="147"/>
      <c r="D45" s="147"/>
      <c r="E45" s="147"/>
      <c r="F45" s="29"/>
    </row>
    <row r="46" spans="1:6" ht="32.450000000000003" customHeight="1" x14ac:dyDescent="0.2">
      <c r="A46" s="24" t="s">
        <v>122</v>
      </c>
      <c r="B46" s="24" t="s">
        <v>65</v>
      </c>
      <c r="C46" s="24" t="s">
        <v>178</v>
      </c>
      <c r="D46" s="24" t="s">
        <v>125</v>
      </c>
      <c r="E46" s="24" t="s">
        <v>126</v>
      </c>
      <c r="F46" s="30"/>
    </row>
    <row r="47" spans="1:6" s="2" customFormat="1" x14ac:dyDescent="0.2">
      <c r="A47" s="121">
        <v>45127</v>
      </c>
      <c r="B47" s="118">
        <v>96.54</v>
      </c>
      <c r="C47" s="119" t="s">
        <v>179</v>
      </c>
      <c r="D47" s="119" t="s">
        <v>180</v>
      </c>
      <c r="E47" s="120" t="s">
        <v>181</v>
      </c>
      <c r="F47" s="1"/>
    </row>
    <row r="48" spans="1:6" s="2" customFormat="1" x14ac:dyDescent="0.2">
      <c r="A48" s="121">
        <v>45128</v>
      </c>
      <c r="B48" s="118">
        <v>254.26</v>
      </c>
      <c r="C48" s="119" t="s">
        <v>179</v>
      </c>
      <c r="D48" s="119" t="s">
        <v>136</v>
      </c>
      <c r="E48" s="120" t="s">
        <v>181</v>
      </c>
      <c r="F48" s="1"/>
    </row>
    <row r="49" spans="1:6" s="2" customFormat="1" x14ac:dyDescent="0.2">
      <c r="A49" s="121">
        <v>45128</v>
      </c>
      <c r="B49" s="118">
        <v>86.44</v>
      </c>
      <c r="C49" s="119" t="s">
        <v>179</v>
      </c>
      <c r="D49" s="119" t="s">
        <v>182</v>
      </c>
      <c r="E49" s="120" t="s">
        <v>181</v>
      </c>
      <c r="F49" s="1"/>
    </row>
    <row r="50" spans="1:6" s="2" customFormat="1" x14ac:dyDescent="0.2">
      <c r="A50" s="121">
        <v>45128</v>
      </c>
      <c r="B50" s="118">
        <v>55.37</v>
      </c>
      <c r="C50" s="119" t="s">
        <v>179</v>
      </c>
      <c r="D50" s="119" t="s">
        <v>135</v>
      </c>
      <c r="E50" s="120" t="s">
        <v>181</v>
      </c>
      <c r="F50" s="1"/>
    </row>
    <row r="51" spans="1:6" s="2" customFormat="1" x14ac:dyDescent="0.2">
      <c r="A51" s="121">
        <v>45128</v>
      </c>
      <c r="B51" s="118">
        <v>270.61</v>
      </c>
      <c r="C51" s="119" t="s">
        <v>183</v>
      </c>
      <c r="D51" s="119" t="s">
        <v>184</v>
      </c>
      <c r="E51" s="120" t="s">
        <v>185</v>
      </c>
      <c r="F51" s="1"/>
    </row>
    <row r="52" spans="1:6" s="2" customFormat="1" x14ac:dyDescent="0.2">
      <c r="A52" s="133" t="s">
        <v>186</v>
      </c>
      <c r="B52" s="118">
        <v>802.09</v>
      </c>
      <c r="C52" s="119" t="s">
        <v>187</v>
      </c>
      <c r="D52" s="119" t="s">
        <v>140</v>
      </c>
      <c r="E52" s="120" t="s">
        <v>188</v>
      </c>
      <c r="F52" s="1"/>
    </row>
    <row r="53" spans="1:6" s="2" customFormat="1" x14ac:dyDescent="0.2">
      <c r="A53" s="121">
        <v>45139</v>
      </c>
      <c r="B53" s="118">
        <v>262.61</v>
      </c>
      <c r="C53" s="119" t="s">
        <v>189</v>
      </c>
      <c r="D53" s="119" t="s">
        <v>184</v>
      </c>
      <c r="E53" s="120" t="s">
        <v>181</v>
      </c>
      <c r="F53" s="1"/>
    </row>
    <row r="54" spans="1:6" s="2" customFormat="1" x14ac:dyDescent="0.2">
      <c r="A54" s="117">
        <v>45145</v>
      </c>
      <c r="B54" s="118">
        <v>102.7</v>
      </c>
      <c r="C54" s="119" t="s">
        <v>190</v>
      </c>
      <c r="D54" s="119" t="s">
        <v>135</v>
      </c>
      <c r="E54" s="120" t="s">
        <v>181</v>
      </c>
      <c r="F54" s="1"/>
    </row>
    <row r="55" spans="1:6" s="2" customFormat="1" x14ac:dyDescent="0.2">
      <c r="A55" s="117">
        <v>45145</v>
      </c>
      <c r="B55" s="118">
        <v>451.46</v>
      </c>
      <c r="C55" s="119" t="s">
        <v>190</v>
      </c>
      <c r="D55" s="119" t="s">
        <v>136</v>
      </c>
      <c r="E55" s="120" t="s">
        <v>181</v>
      </c>
      <c r="F55" s="1"/>
    </row>
    <row r="56" spans="1:6" s="2" customFormat="1" x14ac:dyDescent="0.2">
      <c r="A56" s="117">
        <v>45147</v>
      </c>
      <c r="B56" s="118">
        <v>151.76</v>
      </c>
      <c r="C56" s="119" t="s">
        <v>190</v>
      </c>
      <c r="D56" s="119" t="s">
        <v>135</v>
      </c>
      <c r="E56" s="120" t="s">
        <v>181</v>
      </c>
      <c r="F56" s="1"/>
    </row>
    <row r="57" spans="1:6" s="2" customFormat="1" x14ac:dyDescent="0.2">
      <c r="A57" s="117">
        <v>45147</v>
      </c>
      <c r="B57" s="118">
        <v>67.41</v>
      </c>
      <c r="C57" s="119" t="s">
        <v>190</v>
      </c>
      <c r="D57" s="119" t="s">
        <v>143</v>
      </c>
      <c r="E57" s="120" t="s">
        <v>181</v>
      </c>
      <c r="F57" s="1"/>
    </row>
    <row r="58" spans="1:6" s="2" customFormat="1" ht="25.5" x14ac:dyDescent="0.2">
      <c r="A58" s="133" t="s">
        <v>191</v>
      </c>
      <c r="B58" s="118">
        <v>937.92</v>
      </c>
      <c r="C58" s="119" t="s">
        <v>192</v>
      </c>
      <c r="D58" s="119" t="s">
        <v>140</v>
      </c>
      <c r="E58" s="120" t="s">
        <v>193</v>
      </c>
      <c r="F58" s="1"/>
    </row>
    <row r="59" spans="1:6" s="2" customFormat="1" x14ac:dyDescent="0.2">
      <c r="A59" s="133">
        <v>45161</v>
      </c>
      <c r="B59" s="118">
        <v>42.3</v>
      </c>
      <c r="C59" s="119" t="s">
        <v>194</v>
      </c>
      <c r="D59" s="119" t="s">
        <v>135</v>
      </c>
      <c r="E59" s="120" t="s">
        <v>195</v>
      </c>
      <c r="F59" s="1"/>
    </row>
    <row r="60" spans="1:6" s="2" customFormat="1" ht="38.25" x14ac:dyDescent="0.2">
      <c r="A60" s="134" t="s">
        <v>196</v>
      </c>
      <c r="B60" s="118">
        <v>802.09</v>
      </c>
      <c r="C60" s="119" t="s">
        <v>197</v>
      </c>
      <c r="D60" s="119" t="s">
        <v>140</v>
      </c>
      <c r="E60" s="120" t="s">
        <v>198</v>
      </c>
      <c r="F60" s="1"/>
    </row>
    <row r="61" spans="1:6" s="2" customFormat="1" ht="25.5" x14ac:dyDescent="0.2">
      <c r="A61" s="133" t="s">
        <v>199</v>
      </c>
      <c r="B61" s="118">
        <v>474.44</v>
      </c>
      <c r="C61" s="119" t="s">
        <v>200</v>
      </c>
      <c r="D61" s="119" t="s">
        <v>140</v>
      </c>
      <c r="E61" s="120" t="s">
        <v>193</v>
      </c>
      <c r="F61" s="1"/>
    </row>
    <row r="62" spans="1:6" s="2" customFormat="1" x14ac:dyDescent="0.2">
      <c r="A62" s="133">
        <v>45188</v>
      </c>
      <c r="B62" s="118">
        <v>309.55</v>
      </c>
      <c r="C62" s="119" t="s">
        <v>201</v>
      </c>
      <c r="D62" s="119" t="s">
        <v>136</v>
      </c>
      <c r="E62" s="120" t="s">
        <v>181</v>
      </c>
      <c r="F62" s="1"/>
    </row>
    <row r="63" spans="1:6" s="2" customFormat="1" x14ac:dyDescent="0.2">
      <c r="A63" s="133">
        <v>45189</v>
      </c>
      <c r="B63" s="118">
        <v>90.73</v>
      </c>
      <c r="C63" s="119" t="s">
        <v>202</v>
      </c>
      <c r="D63" s="119" t="s">
        <v>135</v>
      </c>
      <c r="E63" s="120" t="s">
        <v>181</v>
      </c>
      <c r="F63" s="1"/>
    </row>
    <row r="64" spans="1:6" s="2" customFormat="1" x14ac:dyDescent="0.2">
      <c r="A64" s="133">
        <v>45224</v>
      </c>
      <c r="B64" s="118">
        <v>51.83</v>
      </c>
      <c r="C64" s="119" t="s">
        <v>203</v>
      </c>
      <c r="D64" s="119" t="s">
        <v>135</v>
      </c>
      <c r="E64" s="120" t="s">
        <v>195</v>
      </c>
      <c r="F64" s="1"/>
    </row>
    <row r="65" spans="1:6" s="2" customFormat="1" x14ac:dyDescent="0.2">
      <c r="A65" s="133">
        <v>45230</v>
      </c>
      <c r="B65" s="118">
        <v>83.91</v>
      </c>
      <c r="C65" s="119" t="s">
        <v>204</v>
      </c>
      <c r="D65" s="119" t="s">
        <v>205</v>
      </c>
      <c r="E65" s="120" t="s">
        <v>181</v>
      </c>
      <c r="F65" s="1"/>
    </row>
    <row r="66" spans="1:6" s="2" customFormat="1" x14ac:dyDescent="0.2">
      <c r="A66" s="133">
        <v>45230</v>
      </c>
      <c r="B66" s="118">
        <v>43.63</v>
      </c>
      <c r="C66" s="119" t="s">
        <v>204</v>
      </c>
      <c r="D66" s="119" t="s">
        <v>135</v>
      </c>
      <c r="E66" s="120" t="s">
        <v>195</v>
      </c>
      <c r="F66" s="1"/>
    </row>
    <row r="67" spans="1:6" s="2" customFormat="1" ht="25.5" x14ac:dyDescent="0.2">
      <c r="A67" s="133" t="s">
        <v>206</v>
      </c>
      <c r="B67" s="118">
        <v>621.22</v>
      </c>
      <c r="C67" s="119" t="s">
        <v>204</v>
      </c>
      <c r="D67" s="119" t="s">
        <v>140</v>
      </c>
      <c r="E67" s="120" t="s">
        <v>207</v>
      </c>
      <c r="F67" s="1"/>
    </row>
    <row r="68" spans="1:6" s="2" customFormat="1" x14ac:dyDescent="0.2">
      <c r="A68" s="117">
        <v>45233</v>
      </c>
      <c r="B68" s="118">
        <v>198.44</v>
      </c>
      <c r="C68" s="119" t="s">
        <v>204</v>
      </c>
      <c r="D68" s="119" t="s">
        <v>184</v>
      </c>
      <c r="E68" s="120" t="s">
        <v>208</v>
      </c>
      <c r="F68" s="1"/>
    </row>
    <row r="69" spans="1:6" s="2" customFormat="1" x14ac:dyDescent="0.2">
      <c r="A69" s="117">
        <v>45260</v>
      </c>
      <c r="B69" s="118">
        <v>366.07</v>
      </c>
      <c r="C69" s="119" t="s">
        <v>203</v>
      </c>
      <c r="D69" s="119" t="s">
        <v>184</v>
      </c>
      <c r="E69" s="120" t="s">
        <v>188</v>
      </c>
      <c r="F69" s="1"/>
    </row>
    <row r="70" spans="1:6" s="2" customFormat="1" ht="25.5" x14ac:dyDescent="0.2">
      <c r="A70" s="117">
        <v>45261</v>
      </c>
      <c r="B70" s="118">
        <v>413.05</v>
      </c>
      <c r="C70" s="119" t="s">
        <v>209</v>
      </c>
      <c r="D70" s="119" t="s">
        <v>184</v>
      </c>
      <c r="E70" s="120" t="s">
        <v>210</v>
      </c>
      <c r="F70" s="1"/>
    </row>
    <row r="71" spans="1:6" s="2" customFormat="1" ht="25.5" x14ac:dyDescent="0.2">
      <c r="A71" s="117">
        <v>45348</v>
      </c>
      <c r="B71" s="118">
        <v>550.91999999999996</v>
      </c>
      <c r="C71" s="119" t="s">
        <v>211</v>
      </c>
      <c r="D71" s="119" t="s">
        <v>140</v>
      </c>
      <c r="E71" s="120" t="s">
        <v>212</v>
      </c>
      <c r="F71" s="1"/>
    </row>
    <row r="72" spans="1:6" s="2" customFormat="1" x14ac:dyDescent="0.2">
      <c r="A72" s="117">
        <v>45348</v>
      </c>
      <c r="B72" s="118">
        <v>542.39</v>
      </c>
      <c r="C72" s="119" t="s">
        <v>211</v>
      </c>
      <c r="D72" s="119" t="s">
        <v>136</v>
      </c>
      <c r="E72" s="120" t="s">
        <v>181</v>
      </c>
      <c r="F72" s="1"/>
    </row>
    <row r="73" spans="1:6" s="2" customFormat="1" x14ac:dyDescent="0.2">
      <c r="A73" s="133" t="s">
        <v>213</v>
      </c>
      <c r="B73" s="118">
        <f>89+61.35</f>
        <v>150.35</v>
      </c>
      <c r="C73" s="119" t="s">
        <v>211</v>
      </c>
      <c r="D73" s="119" t="s">
        <v>129</v>
      </c>
      <c r="E73" s="120" t="s">
        <v>181</v>
      </c>
      <c r="F73" s="1"/>
    </row>
    <row r="74" spans="1:6" s="2" customFormat="1" x14ac:dyDescent="0.2">
      <c r="A74" s="117">
        <v>45349</v>
      </c>
      <c r="B74" s="118">
        <f>34.78+46.78</f>
        <v>81.56</v>
      </c>
      <c r="C74" s="119" t="s">
        <v>211</v>
      </c>
      <c r="D74" s="119" t="s">
        <v>143</v>
      </c>
      <c r="E74" s="120" t="s">
        <v>181</v>
      </c>
      <c r="F74" s="1"/>
    </row>
    <row r="75" spans="1:6" s="2" customFormat="1" x14ac:dyDescent="0.2">
      <c r="A75" s="117">
        <v>45350</v>
      </c>
      <c r="B75" s="118">
        <v>100</v>
      </c>
      <c r="C75" s="119" t="s">
        <v>211</v>
      </c>
      <c r="D75" s="119" t="s">
        <v>159</v>
      </c>
      <c r="E75" s="120" t="s">
        <v>133</v>
      </c>
      <c r="F75" s="1"/>
    </row>
    <row r="76" spans="1:6" s="2" customFormat="1" x14ac:dyDescent="0.2">
      <c r="A76" s="117">
        <v>45399</v>
      </c>
      <c r="B76" s="118">
        <v>338.04</v>
      </c>
      <c r="C76" s="119" t="s">
        <v>203</v>
      </c>
      <c r="D76" s="119" t="s">
        <v>136</v>
      </c>
      <c r="E76" s="120" t="s">
        <v>181</v>
      </c>
      <c r="F76" s="1"/>
    </row>
    <row r="77" spans="1:6" s="2" customFormat="1" ht="25.5" x14ac:dyDescent="0.2">
      <c r="A77" s="117">
        <v>45426</v>
      </c>
      <c r="B77" s="118">
        <v>428.1</v>
      </c>
      <c r="C77" s="119" t="s">
        <v>214</v>
      </c>
      <c r="D77" s="119" t="s">
        <v>140</v>
      </c>
      <c r="E77" s="120" t="s">
        <v>212</v>
      </c>
      <c r="F77" s="1"/>
    </row>
    <row r="78" spans="1:6" s="2" customFormat="1" x14ac:dyDescent="0.2">
      <c r="A78" s="117">
        <v>45427</v>
      </c>
      <c r="B78" s="118">
        <v>450.43</v>
      </c>
      <c r="C78" s="119" t="s">
        <v>215</v>
      </c>
      <c r="D78" s="119" t="s">
        <v>216</v>
      </c>
      <c r="E78" s="120" t="s">
        <v>181</v>
      </c>
      <c r="F78" s="1"/>
    </row>
    <row r="79" spans="1:6" s="2" customFormat="1" x14ac:dyDescent="0.2">
      <c r="A79" s="117">
        <v>45427</v>
      </c>
      <c r="B79" s="118">
        <v>115.14</v>
      </c>
      <c r="C79" s="119" t="s">
        <v>215</v>
      </c>
      <c r="D79" s="119" t="s">
        <v>135</v>
      </c>
      <c r="E79" s="120" t="s">
        <v>181</v>
      </c>
      <c r="F79" s="1"/>
    </row>
    <row r="80" spans="1:6" s="2" customFormat="1" x14ac:dyDescent="0.2">
      <c r="A80" s="117">
        <v>45427</v>
      </c>
      <c r="B80" s="118">
        <v>21.09</v>
      </c>
      <c r="C80" s="119" t="s">
        <v>215</v>
      </c>
      <c r="D80" s="119" t="s">
        <v>143</v>
      </c>
      <c r="E80" s="120" t="s">
        <v>181</v>
      </c>
      <c r="F80" s="1"/>
    </row>
    <row r="81" spans="1:6" s="2" customFormat="1" ht="25.5" x14ac:dyDescent="0.2">
      <c r="A81" s="117">
        <v>45450</v>
      </c>
      <c r="B81" s="118">
        <v>403.8</v>
      </c>
      <c r="C81" s="119" t="s">
        <v>217</v>
      </c>
      <c r="D81" s="119" t="s">
        <v>184</v>
      </c>
      <c r="E81" s="120" t="s">
        <v>210</v>
      </c>
      <c r="F81" s="1"/>
    </row>
    <row r="82" spans="1:6" s="2" customFormat="1" x14ac:dyDescent="0.2">
      <c r="A82" s="117">
        <v>45454</v>
      </c>
      <c r="B82" s="118">
        <v>1051.9100000000001</v>
      </c>
      <c r="C82" s="119" t="s">
        <v>218</v>
      </c>
      <c r="D82" s="119" t="s">
        <v>136</v>
      </c>
      <c r="E82" s="120" t="s">
        <v>181</v>
      </c>
      <c r="F82" s="1"/>
    </row>
    <row r="83" spans="1:6" s="2" customFormat="1" x14ac:dyDescent="0.2">
      <c r="A83" s="117">
        <v>45454</v>
      </c>
      <c r="B83" s="118">
        <v>97.34</v>
      </c>
      <c r="C83" s="119" t="s">
        <v>218</v>
      </c>
      <c r="D83" s="119" t="s">
        <v>135</v>
      </c>
      <c r="E83" s="120" t="s">
        <v>181</v>
      </c>
      <c r="F83" s="1"/>
    </row>
    <row r="84" spans="1:6" s="2" customFormat="1" ht="25.5" x14ac:dyDescent="0.2">
      <c r="A84" s="117">
        <v>45455</v>
      </c>
      <c r="B84" s="118">
        <v>424.26</v>
      </c>
      <c r="C84" s="119" t="s">
        <v>219</v>
      </c>
      <c r="D84" s="119" t="s">
        <v>140</v>
      </c>
      <c r="E84" s="120" t="s">
        <v>212</v>
      </c>
      <c r="F84" s="1"/>
    </row>
    <row r="85" spans="1:6" s="2" customFormat="1" x14ac:dyDescent="0.2">
      <c r="A85" s="117">
        <v>45457</v>
      </c>
      <c r="B85" s="118">
        <v>89.49</v>
      </c>
      <c r="C85" s="119" t="s">
        <v>219</v>
      </c>
      <c r="D85" s="119" t="s">
        <v>135</v>
      </c>
      <c r="E85" s="120" t="s">
        <v>181</v>
      </c>
      <c r="F85" s="1"/>
    </row>
    <row r="86" spans="1:6" s="2" customFormat="1" ht="25.5" x14ac:dyDescent="0.2">
      <c r="A86" s="117">
        <v>45461</v>
      </c>
      <c r="B86" s="118">
        <v>562.25</v>
      </c>
      <c r="C86" s="119" t="s">
        <v>203</v>
      </c>
      <c r="D86" s="119" t="s">
        <v>140</v>
      </c>
      <c r="E86" s="120" t="s">
        <v>207</v>
      </c>
      <c r="F86" s="1"/>
    </row>
    <row r="87" spans="1:6" s="2" customFormat="1" x14ac:dyDescent="0.2">
      <c r="A87" s="117">
        <v>45461</v>
      </c>
      <c r="B87" s="118">
        <v>311.12</v>
      </c>
      <c r="C87" s="119" t="s">
        <v>203</v>
      </c>
      <c r="D87" s="119" t="s">
        <v>136</v>
      </c>
      <c r="E87" s="120" t="s">
        <v>181</v>
      </c>
      <c r="F87" s="1"/>
    </row>
    <row r="88" spans="1:6" s="2" customFormat="1" x14ac:dyDescent="0.2">
      <c r="A88" s="117">
        <v>45462</v>
      </c>
      <c r="B88" s="118">
        <v>10.87</v>
      </c>
      <c r="C88" s="119" t="s">
        <v>203</v>
      </c>
      <c r="D88" s="119" t="s">
        <v>143</v>
      </c>
      <c r="E88" s="120" t="s">
        <v>181</v>
      </c>
      <c r="F88" s="1"/>
    </row>
    <row r="89" spans="1:6" s="2" customFormat="1" x14ac:dyDescent="0.2">
      <c r="A89" s="117">
        <v>45462</v>
      </c>
      <c r="B89" s="118">
        <v>40.11</v>
      </c>
      <c r="C89" s="119" t="s">
        <v>203</v>
      </c>
      <c r="D89" s="119" t="s">
        <v>135</v>
      </c>
      <c r="E89" s="120" t="s">
        <v>181</v>
      </c>
      <c r="F89" s="1"/>
    </row>
    <row r="90" spans="1:6" s="2" customFormat="1" x14ac:dyDescent="0.2">
      <c r="A90" s="117"/>
      <c r="B90" s="118"/>
      <c r="C90" s="119"/>
      <c r="D90" s="119"/>
      <c r="E90" s="120"/>
      <c r="F90" s="1"/>
    </row>
    <row r="91" spans="1:6" s="2" customFormat="1" x14ac:dyDescent="0.2">
      <c r="A91" s="117"/>
      <c r="B91" s="118"/>
      <c r="C91" s="119"/>
      <c r="D91" s="119"/>
      <c r="E91" s="120"/>
      <c r="F91" s="1"/>
    </row>
    <row r="92" spans="1:6" s="2" customFormat="1" hidden="1" x14ac:dyDescent="0.2">
      <c r="A92" s="108"/>
      <c r="B92" s="109"/>
      <c r="C92" s="110"/>
      <c r="D92" s="110"/>
      <c r="E92" s="111"/>
      <c r="F92" s="1"/>
    </row>
    <row r="93" spans="1:6" ht="19.5" customHeight="1" x14ac:dyDescent="0.2">
      <c r="A93" s="71" t="s">
        <v>220</v>
      </c>
      <c r="B93" s="72">
        <f>SUM(B47:B92)</f>
        <v>12805.600000000002</v>
      </c>
      <c r="C93" s="128" t="str">
        <f>IF(SUBTOTAL(3,B47:B92)=SUBTOTAL(103,B47:B92),'Summary and sign-off'!$A$48,'Summary and sign-off'!$A$49)</f>
        <v>Check - there are no hidden rows with data</v>
      </c>
      <c r="D93" s="145" t="str">
        <f>IF('Summary and sign-off'!F56='Summary and sign-off'!F54,'Summary and sign-off'!A51,'Summary and sign-off'!A50)</f>
        <v>Check - each entry provides sufficient information</v>
      </c>
      <c r="E93" s="145"/>
      <c r="F93" s="17"/>
    </row>
    <row r="94" spans="1:6" ht="10.5" customHeight="1" x14ac:dyDescent="0.2">
      <c r="A94" s="17"/>
      <c r="B94" s="19"/>
      <c r="C94" s="17"/>
      <c r="D94" s="17"/>
      <c r="E94" s="17"/>
      <c r="F94" s="17"/>
    </row>
    <row r="95" spans="1:6" ht="24.75" customHeight="1" x14ac:dyDescent="0.2">
      <c r="A95" s="147" t="s">
        <v>221</v>
      </c>
      <c r="B95" s="147"/>
      <c r="C95" s="147"/>
      <c r="D95" s="147"/>
      <c r="E95" s="147"/>
      <c r="F95" s="17"/>
    </row>
    <row r="96" spans="1:6" ht="27" customHeight="1" x14ac:dyDescent="0.2">
      <c r="A96" s="24" t="s">
        <v>122</v>
      </c>
      <c r="B96" s="24" t="s">
        <v>65</v>
      </c>
      <c r="C96" s="24" t="s">
        <v>222</v>
      </c>
      <c r="D96" s="24" t="s">
        <v>223</v>
      </c>
      <c r="E96" s="24" t="s">
        <v>126</v>
      </c>
      <c r="F96" s="28"/>
    </row>
    <row r="97" spans="1:6" s="2" customFormat="1" x14ac:dyDescent="0.2">
      <c r="A97" s="117">
        <v>45370</v>
      </c>
      <c r="B97" s="118">
        <v>9.14</v>
      </c>
      <c r="C97" s="119" t="s">
        <v>224</v>
      </c>
      <c r="D97" s="119" t="s">
        <v>225</v>
      </c>
      <c r="E97" s="120" t="s">
        <v>195</v>
      </c>
      <c r="F97" s="1"/>
    </row>
    <row r="98" spans="1:6" s="2" customFormat="1" x14ac:dyDescent="0.2">
      <c r="A98" s="134">
        <v>45168</v>
      </c>
      <c r="B98" s="118">
        <v>8.44</v>
      </c>
      <c r="C98" s="119" t="s">
        <v>226</v>
      </c>
      <c r="D98" s="119" t="s">
        <v>135</v>
      </c>
      <c r="E98" s="120" t="s">
        <v>195</v>
      </c>
      <c r="F98" s="1"/>
    </row>
    <row r="99" spans="1:6" s="2" customFormat="1" x14ac:dyDescent="0.2">
      <c r="A99" s="133">
        <v>45153</v>
      </c>
      <c r="B99" s="118">
        <v>18.27</v>
      </c>
      <c r="C99" s="119" t="s">
        <v>227</v>
      </c>
      <c r="D99" s="119" t="s">
        <v>135</v>
      </c>
      <c r="E99" s="120" t="s">
        <v>195</v>
      </c>
      <c r="F99" s="1"/>
    </row>
    <row r="100" spans="1:6" s="2" customFormat="1" x14ac:dyDescent="0.2">
      <c r="A100" s="117"/>
      <c r="B100" s="118"/>
      <c r="C100" s="119"/>
      <c r="D100" s="119"/>
      <c r="E100" s="120"/>
      <c r="F100" s="1"/>
    </row>
    <row r="101" spans="1:6" s="2" customFormat="1" x14ac:dyDescent="0.2">
      <c r="A101" s="117"/>
      <c r="B101" s="118"/>
      <c r="C101" s="119"/>
      <c r="D101" s="119"/>
      <c r="E101" s="120"/>
      <c r="F101" s="1"/>
    </row>
    <row r="102" spans="1:6" s="2" customFormat="1" hidden="1" x14ac:dyDescent="0.2">
      <c r="A102" s="94"/>
      <c r="B102" s="95"/>
      <c r="C102" s="96"/>
      <c r="D102" s="96"/>
      <c r="E102" s="97"/>
      <c r="F102" s="1"/>
    </row>
    <row r="103" spans="1:6" ht="19.5" customHeight="1" x14ac:dyDescent="0.2">
      <c r="A103" s="71" t="s">
        <v>228</v>
      </c>
      <c r="B103" s="72">
        <f>SUM(B97:B102)</f>
        <v>35.849999999999994</v>
      </c>
      <c r="C103" s="128" t="str">
        <f>IF(SUBTOTAL(3,B97:B102)=SUBTOTAL(103,B97:B102),'Summary and sign-off'!$A$48,'Summary and sign-off'!$A$49)</f>
        <v>Check - there are no hidden rows with data</v>
      </c>
      <c r="D103" s="145" t="str">
        <f>IF('Summary and sign-off'!F57='Summary and sign-off'!F54,'Summary and sign-off'!A51,'Summary and sign-off'!A50)</f>
        <v>Check - each entry provides sufficient information</v>
      </c>
      <c r="E103" s="145"/>
      <c r="F103" s="17"/>
    </row>
    <row r="104" spans="1:6" ht="10.5" customHeight="1" x14ac:dyDescent="0.2">
      <c r="A104" s="17"/>
      <c r="B104" s="57"/>
      <c r="C104" s="19"/>
      <c r="D104" s="17"/>
      <c r="E104" s="17"/>
      <c r="F104" s="17"/>
    </row>
    <row r="105" spans="1:6" ht="34.5" customHeight="1" x14ac:dyDescent="0.2">
      <c r="A105" s="31" t="s">
        <v>229</v>
      </c>
      <c r="B105" s="58">
        <f>B43+B93+B103</f>
        <v>72924.420000000013</v>
      </c>
      <c r="C105" s="32"/>
      <c r="D105" s="32"/>
      <c r="E105" s="32"/>
      <c r="F105" s="17"/>
    </row>
    <row r="106" spans="1:6" x14ac:dyDescent="0.2">
      <c r="A106" s="17"/>
      <c r="B106" s="19"/>
      <c r="C106" s="17"/>
      <c r="D106" s="17"/>
      <c r="E106" s="17"/>
      <c r="F106" s="17"/>
    </row>
    <row r="107" spans="1:6" x14ac:dyDescent="0.2">
      <c r="A107" s="18" t="s">
        <v>76</v>
      </c>
      <c r="B107" s="19"/>
      <c r="C107" s="17"/>
      <c r="D107" s="17"/>
      <c r="E107" s="17"/>
      <c r="F107" s="17"/>
    </row>
    <row r="108" spans="1:6" ht="12.6" customHeight="1" x14ac:dyDescent="0.2">
      <c r="A108" s="20" t="s">
        <v>230</v>
      </c>
      <c r="F108" s="17"/>
    </row>
    <row r="109" spans="1:6" ht="12.95" customHeight="1" x14ac:dyDescent="0.2">
      <c r="A109" s="20" t="s">
        <v>231</v>
      </c>
      <c r="B109" s="17"/>
      <c r="D109" s="17"/>
      <c r="F109" s="17"/>
    </row>
    <row r="110" spans="1:6" x14ac:dyDescent="0.2">
      <c r="A110" s="20" t="s">
        <v>232</v>
      </c>
      <c r="F110" s="17"/>
    </row>
    <row r="111" spans="1:6" x14ac:dyDescent="0.2">
      <c r="A111" s="20" t="s">
        <v>82</v>
      </c>
      <c r="B111" s="19"/>
      <c r="C111" s="17"/>
      <c r="D111" s="17"/>
      <c r="E111" s="17"/>
      <c r="F111" s="17"/>
    </row>
    <row r="112" spans="1:6" ht="12.95" customHeight="1" x14ac:dyDescent="0.2">
      <c r="A112" s="20" t="s">
        <v>233</v>
      </c>
      <c r="B112" s="17"/>
      <c r="D112" s="17"/>
      <c r="F112" s="17"/>
    </row>
    <row r="113" spans="1:6" x14ac:dyDescent="0.2">
      <c r="A113" s="20" t="s">
        <v>234</v>
      </c>
      <c r="F113" s="17"/>
    </row>
    <row r="114" spans="1:6" x14ac:dyDescent="0.2">
      <c r="A114" s="20" t="s">
        <v>235</v>
      </c>
      <c r="B114" s="20"/>
      <c r="C114" s="20"/>
      <c r="D114" s="20"/>
      <c r="F114" s="17"/>
    </row>
    <row r="115" spans="1:6" x14ac:dyDescent="0.2">
      <c r="A115" s="26"/>
      <c r="B115" s="17"/>
      <c r="C115" s="17"/>
      <c r="D115" s="17"/>
      <c r="E115" s="17"/>
      <c r="F115" s="17"/>
    </row>
    <row r="116" spans="1:6" hidden="1" x14ac:dyDescent="0.2">
      <c r="A116" s="26"/>
      <c r="B116" s="17"/>
      <c r="C116" s="17"/>
      <c r="D116" s="17"/>
      <c r="E116" s="17"/>
      <c r="F116" s="17"/>
    </row>
    <row r="117" spans="1:6" x14ac:dyDescent="0.2"/>
    <row r="118" spans="1:6" x14ac:dyDescent="0.2"/>
    <row r="119" spans="1:6" x14ac:dyDescent="0.2"/>
    <row r="120" spans="1:6" x14ac:dyDescent="0.2"/>
    <row r="121" spans="1:6" ht="12.75" hidden="1" customHeight="1" x14ac:dyDescent="0.2"/>
    <row r="122" spans="1:6" x14ac:dyDescent="0.2"/>
    <row r="123" spans="1:6" x14ac:dyDescent="0.2"/>
    <row r="124" spans="1:6" hidden="1" x14ac:dyDescent="0.2">
      <c r="A124" s="26"/>
      <c r="B124" s="17"/>
      <c r="C124" s="17"/>
      <c r="D124" s="17"/>
      <c r="E124" s="17"/>
      <c r="F124" s="17"/>
    </row>
    <row r="125" spans="1:6" hidden="1" x14ac:dyDescent="0.2">
      <c r="A125" s="26"/>
      <c r="B125" s="17"/>
      <c r="C125" s="17"/>
      <c r="D125" s="17"/>
      <c r="E125" s="17"/>
      <c r="F125" s="17"/>
    </row>
    <row r="126" spans="1:6" hidden="1" x14ac:dyDescent="0.2">
      <c r="A126" s="26"/>
      <c r="B126" s="17"/>
      <c r="C126" s="17"/>
      <c r="D126" s="17"/>
      <c r="E126" s="17"/>
      <c r="F126" s="17"/>
    </row>
    <row r="127" spans="1:6" hidden="1" x14ac:dyDescent="0.2">
      <c r="A127" s="26"/>
      <c r="B127" s="17"/>
      <c r="C127" s="17"/>
      <c r="D127" s="17"/>
      <c r="E127" s="17"/>
      <c r="F127" s="17"/>
    </row>
    <row r="128" spans="1:6" hidden="1" x14ac:dyDescent="0.2">
      <c r="A128" s="26"/>
      <c r="B128" s="17"/>
      <c r="C128" s="17"/>
      <c r="D128" s="17"/>
      <c r="E128" s="17"/>
      <c r="F128" s="17"/>
    </row>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sheetData>
  <sheetProtection sheet="1" formatCells="0" formatRows="0" insertColumns="0" insertRows="0" deleteRows="0"/>
  <mergeCells count="15">
    <mergeCell ref="B7:E7"/>
    <mergeCell ref="B5:E5"/>
    <mergeCell ref="D103:E103"/>
    <mergeCell ref="A1:E1"/>
    <mergeCell ref="A45:E45"/>
    <mergeCell ref="A95:E95"/>
    <mergeCell ref="B2:E2"/>
    <mergeCell ref="B3:E3"/>
    <mergeCell ref="B4:E4"/>
    <mergeCell ref="A8:E8"/>
    <mergeCell ref="A9:E9"/>
    <mergeCell ref="B6:E6"/>
    <mergeCell ref="D43:E43"/>
    <mergeCell ref="D93:E9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8 A91:A92 A12:A14 A42 A10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96 A46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97:A101 A15:A41 A47:A9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B97:B102 B12:B42 B47:B92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41"/>
  <sheetViews>
    <sheetView zoomScaleNormal="100" workbookViewId="0">
      <selection activeCell="C32" sqref="C3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6" t="s">
        <v>113</v>
      </c>
      <c r="B1" s="146"/>
      <c r="C1" s="146"/>
      <c r="D1" s="146"/>
      <c r="E1" s="146"/>
    </row>
    <row r="2" spans="1:6" ht="21" customHeight="1" x14ac:dyDescent="0.2">
      <c r="A2" s="3" t="s">
        <v>114</v>
      </c>
      <c r="B2" s="144" t="str">
        <f>'Summary and sign-off'!B2:F2</f>
        <v>External Reporting Board</v>
      </c>
      <c r="C2" s="144"/>
      <c r="D2" s="144"/>
      <c r="E2" s="144"/>
    </row>
    <row r="3" spans="1:6" ht="31.5" x14ac:dyDescent="0.2">
      <c r="A3" s="3" t="s">
        <v>115</v>
      </c>
      <c r="B3" s="144" t="str">
        <f>'Summary and sign-off'!B3:F3</f>
        <v>April Mackenzie</v>
      </c>
      <c r="C3" s="144"/>
      <c r="D3" s="144"/>
      <c r="E3" s="144"/>
    </row>
    <row r="4" spans="1:6" ht="21" customHeight="1" x14ac:dyDescent="0.2">
      <c r="A4" s="3" t="s">
        <v>116</v>
      </c>
      <c r="B4" s="144">
        <f>'Summary and sign-off'!B4:F4</f>
        <v>45108</v>
      </c>
      <c r="C4" s="144"/>
      <c r="D4" s="144"/>
      <c r="E4" s="144"/>
    </row>
    <row r="5" spans="1:6" ht="21" customHeight="1" x14ac:dyDescent="0.2">
      <c r="A5" s="3" t="s">
        <v>117</v>
      </c>
      <c r="B5" s="144">
        <f>'Summary and sign-off'!B5:F5</f>
        <v>45473</v>
      </c>
      <c r="C5" s="144"/>
      <c r="D5" s="144"/>
      <c r="E5" s="144"/>
    </row>
    <row r="6" spans="1:6" ht="21" customHeight="1" x14ac:dyDescent="0.2">
      <c r="A6" s="3" t="s">
        <v>118</v>
      </c>
      <c r="B6" s="139" t="s">
        <v>84</v>
      </c>
      <c r="C6" s="139"/>
      <c r="D6" s="139"/>
      <c r="E6" s="139"/>
    </row>
    <row r="7" spans="1:6" ht="21" customHeight="1" x14ac:dyDescent="0.2">
      <c r="A7" s="3" t="s">
        <v>58</v>
      </c>
      <c r="B7" s="139" t="s">
        <v>86</v>
      </c>
      <c r="C7" s="139"/>
      <c r="D7" s="139"/>
      <c r="E7" s="139"/>
    </row>
    <row r="8" spans="1:6" ht="35.25" customHeight="1" x14ac:dyDescent="0.25">
      <c r="A8" s="155" t="s">
        <v>236</v>
      </c>
      <c r="B8" s="155"/>
      <c r="C8" s="156"/>
      <c r="D8" s="156"/>
      <c r="E8" s="156"/>
      <c r="F8" s="27"/>
    </row>
    <row r="9" spans="1:6" ht="35.25" customHeight="1" x14ac:dyDescent="0.25">
      <c r="A9" s="153" t="s">
        <v>237</v>
      </c>
      <c r="B9" s="154"/>
      <c r="C9" s="154"/>
      <c r="D9" s="154"/>
      <c r="E9" s="154"/>
      <c r="F9" s="27"/>
    </row>
    <row r="10" spans="1:6" ht="27" customHeight="1" x14ac:dyDescent="0.2">
      <c r="A10" s="24" t="s">
        <v>238</v>
      </c>
      <c r="B10" s="24" t="s">
        <v>65</v>
      </c>
      <c r="C10" s="24" t="s">
        <v>239</v>
      </c>
      <c r="D10" s="24" t="s">
        <v>240</v>
      </c>
      <c r="E10" s="24" t="s">
        <v>126</v>
      </c>
      <c r="F10" s="20"/>
    </row>
    <row r="11" spans="1:6" s="2" customFormat="1" x14ac:dyDescent="0.2">
      <c r="A11" s="117">
        <v>45335</v>
      </c>
      <c r="B11" s="118">
        <v>80</v>
      </c>
      <c r="C11" s="122" t="s">
        <v>241</v>
      </c>
      <c r="D11" s="122" t="s">
        <v>242</v>
      </c>
      <c r="E11" s="123" t="s">
        <v>195</v>
      </c>
    </row>
    <row r="12" spans="1:6" s="2" customFormat="1" x14ac:dyDescent="0.2">
      <c r="A12" s="117">
        <v>45384</v>
      </c>
      <c r="B12" s="118">
        <v>275.83999999999997</v>
      </c>
      <c r="C12" s="122" t="s">
        <v>243</v>
      </c>
      <c r="D12" s="122" t="s">
        <v>242</v>
      </c>
      <c r="E12" s="123" t="s">
        <v>195</v>
      </c>
    </row>
    <row r="13" spans="1:6" s="2" customFormat="1" x14ac:dyDescent="0.2">
      <c r="A13" s="117"/>
      <c r="B13" s="118"/>
      <c r="C13" s="122"/>
      <c r="D13" s="122"/>
      <c r="E13" s="123"/>
    </row>
    <row r="14" spans="1:6" s="2" customFormat="1" x14ac:dyDescent="0.2">
      <c r="A14" s="121"/>
      <c r="B14" s="118"/>
      <c r="C14" s="122"/>
      <c r="D14" s="122"/>
      <c r="E14" s="123"/>
    </row>
    <row r="15" spans="1:6" s="2" customFormat="1" ht="11.25" hidden="1" customHeight="1" x14ac:dyDescent="0.2">
      <c r="A15" s="98"/>
      <c r="B15" s="95"/>
      <c r="C15" s="99"/>
      <c r="D15" s="99"/>
      <c r="E15" s="100"/>
    </row>
    <row r="16" spans="1:6" ht="34.5" customHeight="1" x14ac:dyDescent="0.2">
      <c r="A16" s="53" t="s">
        <v>244</v>
      </c>
      <c r="B16" s="62">
        <f>SUM(B11:B15)</f>
        <v>355.84</v>
      </c>
      <c r="C16" s="70" t="str">
        <f>IF(SUBTOTAL(3,B11:B15)=SUBTOTAL(103,B11:B15),'Summary and sign-off'!$A$48,'Summary and sign-off'!$A$49)</f>
        <v>Check - there are no hidden rows with data</v>
      </c>
      <c r="D16" s="145" t="str">
        <f>IF('Summary and sign-off'!F58='Summary and sign-off'!F54,'Summary and sign-off'!A51,'Summary and sign-off'!A50)</f>
        <v>Check - each entry provides sufficient information</v>
      </c>
      <c r="E16" s="145"/>
      <c r="F16" s="2"/>
    </row>
    <row r="17" spans="1:6" x14ac:dyDescent="0.2">
      <c r="A17" s="18"/>
      <c r="B17" s="17"/>
      <c r="C17" s="17"/>
      <c r="D17" s="17"/>
      <c r="E17" s="17"/>
    </row>
    <row r="18" spans="1:6" x14ac:dyDescent="0.2">
      <c r="A18" s="18" t="s">
        <v>76</v>
      </c>
      <c r="B18" s="19"/>
      <c r="C18" s="17"/>
      <c r="D18" s="17"/>
      <c r="E18" s="17"/>
    </row>
    <row r="19" spans="1:6" ht="12.75" customHeight="1" x14ac:dyDescent="0.2">
      <c r="A19" s="20" t="s">
        <v>245</v>
      </c>
      <c r="B19" s="20"/>
      <c r="C19" s="20"/>
      <c r="D19" s="20"/>
      <c r="E19" s="20"/>
    </row>
    <row r="20" spans="1:6" x14ac:dyDescent="0.2">
      <c r="A20" s="20" t="s">
        <v>246</v>
      </c>
      <c r="B20" s="20"/>
      <c r="C20" s="28"/>
      <c r="D20" s="28"/>
      <c r="E20" s="28"/>
    </row>
    <row r="21" spans="1:6" x14ac:dyDescent="0.2">
      <c r="A21" s="20" t="s">
        <v>82</v>
      </c>
      <c r="B21" s="19"/>
      <c r="C21" s="17"/>
      <c r="D21" s="17"/>
      <c r="E21" s="17"/>
      <c r="F21" s="17"/>
    </row>
    <row r="22" spans="1:6" x14ac:dyDescent="0.2">
      <c r="A22" s="20" t="s">
        <v>247</v>
      </c>
      <c r="B22" s="20"/>
      <c r="C22" s="28"/>
      <c r="D22" s="28"/>
      <c r="E22" s="28"/>
    </row>
    <row r="23" spans="1:6" ht="12.75" customHeight="1" x14ac:dyDescent="0.2">
      <c r="A23" s="20" t="s">
        <v>248</v>
      </c>
      <c r="B23" s="20"/>
      <c r="C23" s="22"/>
      <c r="D23" s="22"/>
      <c r="E23" s="22"/>
    </row>
    <row r="24" spans="1:6" x14ac:dyDescent="0.2">
      <c r="A24" s="17"/>
      <c r="B24" s="17"/>
      <c r="C24" s="17"/>
      <c r="D24" s="17"/>
      <c r="E24" s="17"/>
    </row>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sheetData>
  <sheetProtection sheet="1" formatCells="0" insertRows="0" deleteRows="0"/>
  <mergeCells count="10">
    <mergeCell ref="D16:E16"/>
    <mergeCell ref="B6:E6"/>
    <mergeCell ref="B5:E5"/>
    <mergeCell ref="A1:E1"/>
    <mergeCell ref="A9:E9"/>
    <mergeCell ref="B2:E2"/>
    <mergeCell ref="B3:E3"/>
    <mergeCell ref="B4:E4"/>
    <mergeCell ref="A8:E8"/>
    <mergeCell ref="B7:E7"/>
  </mergeCells>
  <phoneticPr fontId="40"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4"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1"/>
  <sheetViews>
    <sheetView topLeftCell="A2" zoomScaleNormal="100" workbookViewId="0">
      <selection activeCell="E24" sqref="E24"/>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6" t="s">
        <v>113</v>
      </c>
      <c r="B1" s="146"/>
      <c r="C1" s="146"/>
      <c r="D1" s="146"/>
      <c r="E1" s="146"/>
    </row>
    <row r="2" spans="1:6" ht="21" customHeight="1" x14ac:dyDescent="0.2">
      <c r="A2" s="3" t="s">
        <v>114</v>
      </c>
      <c r="B2" s="144" t="str">
        <f>'Summary and sign-off'!B2:F2</f>
        <v>External Reporting Board</v>
      </c>
      <c r="C2" s="144"/>
      <c r="D2" s="144"/>
      <c r="E2" s="144"/>
    </row>
    <row r="3" spans="1:6" ht="31.5" x14ac:dyDescent="0.2">
      <c r="A3" s="3" t="s">
        <v>249</v>
      </c>
      <c r="B3" s="144" t="str">
        <f>'Summary and sign-off'!B3:F3</f>
        <v>April Mackenzie</v>
      </c>
      <c r="C3" s="144"/>
      <c r="D3" s="144"/>
      <c r="E3" s="144"/>
    </row>
    <row r="4" spans="1:6" ht="21" customHeight="1" x14ac:dyDescent="0.2">
      <c r="A4" s="3" t="s">
        <v>116</v>
      </c>
      <c r="B4" s="144">
        <f>'Summary and sign-off'!B4:F4</f>
        <v>45108</v>
      </c>
      <c r="C4" s="144"/>
      <c r="D4" s="144"/>
      <c r="E4" s="144"/>
    </row>
    <row r="5" spans="1:6" ht="21" customHeight="1" x14ac:dyDescent="0.2">
      <c r="A5" s="3" t="s">
        <v>117</v>
      </c>
      <c r="B5" s="144">
        <f>'Summary and sign-off'!B5:F5</f>
        <v>45473</v>
      </c>
      <c r="C5" s="144"/>
      <c r="D5" s="144"/>
      <c r="E5" s="144"/>
    </row>
    <row r="6" spans="1:6" ht="21" customHeight="1" x14ac:dyDescent="0.2">
      <c r="A6" s="3" t="s">
        <v>118</v>
      </c>
      <c r="B6" s="139" t="s">
        <v>84</v>
      </c>
      <c r="C6" s="139"/>
      <c r="D6" s="139"/>
      <c r="E6" s="139"/>
      <c r="F6" s="23"/>
    </row>
    <row r="7" spans="1:6" ht="21" customHeight="1" x14ac:dyDescent="0.2">
      <c r="A7" s="3" t="s">
        <v>58</v>
      </c>
      <c r="B7" s="139" t="s">
        <v>86</v>
      </c>
      <c r="C7" s="139"/>
      <c r="D7" s="139"/>
      <c r="E7" s="139"/>
      <c r="F7" s="23"/>
    </row>
    <row r="8" spans="1:6" ht="35.25" customHeight="1" x14ac:dyDescent="0.2">
      <c r="A8" s="149" t="s">
        <v>250</v>
      </c>
      <c r="B8" s="149"/>
      <c r="C8" s="156"/>
      <c r="D8" s="156"/>
      <c r="E8" s="156"/>
    </row>
    <row r="9" spans="1:6" ht="35.25" customHeight="1" x14ac:dyDescent="0.2">
      <c r="A9" s="157" t="s">
        <v>251</v>
      </c>
      <c r="B9" s="158"/>
      <c r="C9" s="158"/>
      <c r="D9" s="158"/>
      <c r="E9" s="158"/>
    </row>
    <row r="10" spans="1:6" ht="27" customHeight="1" x14ac:dyDescent="0.2">
      <c r="A10" s="24" t="s">
        <v>122</v>
      </c>
      <c r="B10" s="24" t="s">
        <v>65</v>
      </c>
      <c r="C10" s="24" t="s">
        <v>252</v>
      </c>
      <c r="D10" s="24" t="s">
        <v>253</v>
      </c>
      <c r="E10" s="24" t="s">
        <v>126</v>
      </c>
      <c r="F10" s="20"/>
    </row>
    <row r="11" spans="1:6" s="2" customFormat="1" hidden="1" x14ac:dyDescent="0.2">
      <c r="A11" s="98"/>
      <c r="B11" s="95"/>
      <c r="C11" s="99"/>
      <c r="D11" s="99"/>
      <c r="E11" s="100"/>
    </row>
    <row r="12" spans="1:6" s="2" customFormat="1" x14ac:dyDescent="0.2">
      <c r="A12" s="117">
        <v>45125</v>
      </c>
      <c r="B12" s="132">
        <v>160.69999999999999</v>
      </c>
      <c r="C12" s="122" t="s">
        <v>254</v>
      </c>
      <c r="D12" s="122" t="s">
        <v>255</v>
      </c>
      <c r="E12" s="123" t="s">
        <v>195</v>
      </c>
    </row>
    <row r="13" spans="1:6" s="2" customFormat="1" x14ac:dyDescent="0.2">
      <c r="A13" s="117">
        <v>45156</v>
      </c>
      <c r="B13" s="132">
        <v>55.38</v>
      </c>
      <c r="C13" s="122" t="s">
        <v>254</v>
      </c>
      <c r="D13" s="122" t="s">
        <v>255</v>
      </c>
      <c r="E13" s="123" t="s">
        <v>195</v>
      </c>
    </row>
    <row r="14" spans="1:6" s="2" customFormat="1" x14ac:dyDescent="0.2">
      <c r="A14" s="117">
        <v>45187</v>
      </c>
      <c r="B14" s="132">
        <v>146.16</v>
      </c>
      <c r="C14" s="122" t="s">
        <v>254</v>
      </c>
      <c r="D14" s="122" t="s">
        <v>255</v>
      </c>
      <c r="E14" s="123" t="s">
        <v>195</v>
      </c>
    </row>
    <row r="15" spans="1:6" s="2" customFormat="1" x14ac:dyDescent="0.2">
      <c r="A15" s="117">
        <v>45217</v>
      </c>
      <c r="B15" s="132">
        <v>55.21</v>
      </c>
      <c r="C15" s="122" t="s">
        <v>254</v>
      </c>
      <c r="D15" s="122" t="s">
        <v>255</v>
      </c>
      <c r="E15" s="123" t="s">
        <v>195</v>
      </c>
    </row>
    <row r="16" spans="1:6" s="2" customFormat="1" x14ac:dyDescent="0.2">
      <c r="A16" s="117">
        <v>45248</v>
      </c>
      <c r="B16" s="132">
        <v>353.32</v>
      </c>
      <c r="C16" s="122" t="s">
        <v>254</v>
      </c>
      <c r="D16" s="122" t="s">
        <v>255</v>
      </c>
      <c r="E16" s="123" t="s">
        <v>195</v>
      </c>
    </row>
    <row r="17" spans="1:6" s="2" customFormat="1" x14ac:dyDescent="0.2">
      <c r="A17" s="117">
        <v>45278</v>
      </c>
      <c r="B17" s="132">
        <v>57.7</v>
      </c>
      <c r="C17" s="122" t="s">
        <v>254</v>
      </c>
      <c r="D17" s="122" t="s">
        <v>255</v>
      </c>
      <c r="E17" s="123" t="s">
        <v>195</v>
      </c>
    </row>
    <row r="18" spans="1:6" s="2" customFormat="1" x14ac:dyDescent="0.2">
      <c r="A18" s="117">
        <v>45309</v>
      </c>
      <c r="B18" s="132">
        <v>55.55</v>
      </c>
      <c r="C18" s="122" t="s">
        <v>254</v>
      </c>
      <c r="D18" s="122" t="s">
        <v>255</v>
      </c>
      <c r="E18" s="123" t="s">
        <v>195</v>
      </c>
    </row>
    <row r="19" spans="1:6" s="2" customFormat="1" x14ac:dyDescent="0.2">
      <c r="A19" s="117">
        <v>45340</v>
      </c>
      <c r="B19" s="118">
        <v>56.07</v>
      </c>
      <c r="C19" s="122" t="s">
        <v>254</v>
      </c>
      <c r="D19" s="122" t="s">
        <v>255</v>
      </c>
      <c r="E19" s="123" t="s">
        <v>195</v>
      </c>
    </row>
    <row r="20" spans="1:6" s="2" customFormat="1" x14ac:dyDescent="0.2">
      <c r="A20" s="117">
        <v>45369</v>
      </c>
      <c r="B20" s="118">
        <v>93.93</v>
      </c>
      <c r="C20" s="122" t="s">
        <v>254</v>
      </c>
      <c r="D20" s="122" t="s">
        <v>255</v>
      </c>
      <c r="E20" s="123" t="s">
        <v>195</v>
      </c>
    </row>
    <row r="21" spans="1:6" s="2" customFormat="1" x14ac:dyDescent="0.2">
      <c r="A21" s="121">
        <v>45401</v>
      </c>
      <c r="B21" s="118">
        <v>55.81</v>
      </c>
      <c r="C21" s="122" t="s">
        <v>254</v>
      </c>
      <c r="D21" s="122" t="s">
        <v>255</v>
      </c>
      <c r="E21" s="123" t="s">
        <v>195</v>
      </c>
    </row>
    <row r="22" spans="1:6" s="2" customFormat="1" x14ac:dyDescent="0.2">
      <c r="A22" s="121">
        <v>45430</v>
      </c>
      <c r="B22" s="118">
        <v>170.56</v>
      </c>
      <c r="C22" s="122" t="s">
        <v>254</v>
      </c>
      <c r="D22" s="122" t="s">
        <v>256</v>
      </c>
      <c r="E22" s="123" t="s">
        <v>195</v>
      </c>
    </row>
    <row r="23" spans="1:6" s="2" customFormat="1" x14ac:dyDescent="0.2">
      <c r="A23" s="121">
        <v>45461</v>
      </c>
      <c r="B23" s="118">
        <v>127.39</v>
      </c>
      <c r="C23" s="122" t="s">
        <v>254</v>
      </c>
      <c r="D23" s="122" t="s">
        <v>256</v>
      </c>
      <c r="E23" s="123" t="s">
        <v>195</v>
      </c>
    </row>
    <row r="24" spans="1:6" s="2" customFormat="1" x14ac:dyDescent="0.2">
      <c r="A24" s="121">
        <v>45464</v>
      </c>
      <c r="B24" s="118">
        <v>825.22</v>
      </c>
      <c r="C24" s="122" t="s">
        <v>257</v>
      </c>
      <c r="D24" s="122" t="s">
        <v>258</v>
      </c>
      <c r="E24" s="123" t="s">
        <v>259</v>
      </c>
    </row>
    <row r="25" spans="1:6" s="2" customFormat="1" hidden="1" x14ac:dyDescent="0.2">
      <c r="A25" s="98"/>
      <c r="B25" s="95"/>
      <c r="C25" s="99"/>
      <c r="D25" s="99"/>
      <c r="E25" s="100"/>
    </row>
    <row r="26" spans="1:6" ht="34.5" customHeight="1" x14ac:dyDescent="0.2">
      <c r="A26" s="53" t="s">
        <v>260</v>
      </c>
      <c r="B26" s="62">
        <f>SUM(B11:B25)</f>
        <v>2213</v>
      </c>
      <c r="C26" s="70" t="str">
        <f>IF(SUBTOTAL(3,B11:B25)=SUBTOTAL(103,B11:B25),'Summary and sign-off'!$A$48,'Summary and sign-off'!$A$49)</f>
        <v>Check - there are no hidden rows with data</v>
      </c>
      <c r="D26" s="145" t="str">
        <f>IF('Summary and sign-off'!F59='Summary and sign-off'!F54,'Summary and sign-off'!A51,'Summary and sign-off'!A50)</f>
        <v>Check - each entry provides sufficient information</v>
      </c>
      <c r="E26" s="145"/>
    </row>
    <row r="27" spans="1:6" ht="14.1" customHeight="1" x14ac:dyDescent="0.2">
      <c r="B27" s="17"/>
      <c r="C27" s="17"/>
      <c r="D27" s="17"/>
      <c r="E27" s="17"/>
    </row>
    <row r="28" spans="1:6" x14ac:dyDescent="0.2">
      <c r="A28" s="18" t="s">
        <v>261</v>
      </c>
      <c r="B28" s="17"/>
      <c r="C28" s="17"/>
      <c r="D28" s="17"/>
      <c r="E28" s="17"/>
    </row>
    <row r="29" spans="1:6" ht="12.6" customHeight="1" x14ac:dyDescent="0.2">
      <c r="A29" s="20" t="s">
        <v>230</v>
      </c>
      <c r="B29" s="17"/>
      <c r="C29" s="17"/>
      <c r="D29" s="17"/>
      <c r="E29" s="17"/>
    </row>
    <row r="30" spans="1:6" x14ac:dyDescent="0.2">
      <c r="A30" s="20" t="s">
        <v>82</v>
      </c>
      <c r="B30" s="19"/>
      <c r="C30" s="17"/>
      <c r="D30" s="17"/>
      <c r="E30" s="17"/>
      <c r="F30" s="17"/>
    </row>
    <row r="31" spans="1:6" x14ac:dyDescent="0.2">
      <c r="A31" s="20" t="s">
        <v>247</v>
      </c>
      <c r="C31" s="17"/>
      <c r="D31" s="17"/>
      <c r="E31" s="17"/>
      <c r="F31" s="17"/>
    </row>
    <row r="32" spans="1:6" ht="12.75" customHeight="1" x14ac:dyDescent="0.2">
      <c r="A32" s="20" t="s">
        <v>248</v>
      </c>
      <c r="B32" s="25"/>
      <c r="C32" s="22"/>
      <c r="D32" s="22"/>
      <c r="E32" s="22"/>
      <c r="F32" s="22"/>
    </row>
    <row r="33" spans="1:5" x14ac:dyDescent="0.2">
      <c r="B33" s="26"/>
      <c r="C33" s="17"/>
      <c r="D33" s="17"/>
      <c r="E33" s="17"/>
    </row>
    <row r="34" spans="1:5" hidden="1" x14ac:dyDescent="0.2">
      <c r="A34" s="17"/>
      <c r="B34" s="17"/>
      <c r="C34" s="17"/>
      <c r="D34" s="17"/>
    </row>
    <row r="35" spans="1:5" ht="12.75" hidden="1" customHeight="1" x14ac:dyDescent="0.2"/>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row r="40" spans="1:5" hidden="1" x14ac:dyDescent="0.2">
      <c r="A40" s="17"/>
      <c r="B40" s="17"/>
      <c r="C40" s="17"/>
      <c r="D40" s="17"/>
      <c r="E40" s="17"/>
    </row>
    <row r="41" spans="1:5" x14ac:dyDescent="0.2"/>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A23 A2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abSelected="1" zoomScaleNormal="100" workbookViewId="0">
      <selection activeCell="B6" sqref="B6:F6"/>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6" t="s">
        <v>262</v>
      </c>
      <c r="B1" s="146"/>
      <c r="C1" s="146"/>
      <c r="D1" s="146"/>
      <c r="E1" s="146"/>
      <c r="F1" s="146"/>
    </row>
    <row r="2" spans="1:6" ht="21" customHeight="1" x14ac:dyDescent="0.2">
      <c r="A2" s="3" t="s">
        <v>114</v>
      </c>
      <c r="B2" s="144" t="str">
        <f>'Summary and sign-off'!B2:F2</f>
        <v>External Reporting Board</v>
      </c>
      <c r="C2" s="144"/>
      <c r="D2" s="144"/>
      <c r="E2" s="144"/>
      <c r="F2" s="144"/>
    </row>
    <row r="3" spans="1:6" ht="31.5" x14ac:dyDescent="0.2">
      <c r="A3" s="3" t="s">
        <v>115</v>
      </c>
      <c r="B3" s="144" t="str">
        <f>'Summary and sign-off'!B3:F3</f>
        <v>April Mackenzie</v>
      </c>
      <c r="C3" s="144"/>
      <c r="D3" s="144"/>
      <c r="E3" s="144"/>
      <c r="F3" s="144"/>
    </row>
    <row r="4" spans="1:6" ht="21" customHeight="1" x14ac:dyDescent="0.2">
      <c r="A4" s="3" t="s">
        <v>116</v>
      </c>
      <c r="B4" s="144">
        <f>'Summary and sign-off'!B4:F4</f>
        <v>45108</v>
      </c>
      <c r="C4" s="144"/>
      <c r="D4" s="144"/>
      <c r="E4" s="144"/>
      <c r="F4" s="144"/>
    </row>
    <row r="5" spans="1:6" ht="21" customHeight="1" x14ac:dyDescent="0.2">
      <c r="A5" s="3" t="s">
        <v>117</v>
      </c>
      <c r="B5" s="144">
        <f>'Summary and sign-off'!B5:F5</f>
        <v>45473</v>
      </c>
      <c r="C5" s="144"/>
      <c r="D5" s="144"/>
      <c r="E5" s="144"/>
      <c r="F5" s="144"/>
    </row>
    <row r="6" spans="1:6" ht="21" customHeight="1" x14ac:dyDescent="0.2">
      <c r="A6" s="3" t="s">
        <v>263</v>
      </c>
      <c r="B6" s="139"/>
      <c r="C6" s="139"/>
      <c r="D6" s="139"/>
      <c r="E6" s="139"/>
      <c r="F6" s="139"/>
    </row>
    <row r="7" spans="1:6" ht="21" customHeight="1" x14ac:dyDescent="0.2">
      <c r="A7" s="3" t="s">
        <v>58</v>
      </c>
      <c r="B7" s="139" t="s">
        <v>86</v>
      </c>
      <c r="C7" s="139"/>
      <c r="D7" s="139"/>
      <c r="E7" s="139"/>
      <c r="F7" s="139"/>
    </row>
    <row r="8" spans="1:6" ht="36" customHeight="1" x14ac:dyDescent="0.2">
      <c r="A8" s="149" t="s">
        <v>264</v>
      </c>
      <c r="B8" s="149"/>
      <c r="C8" s="149"/>
      <c r="D8" s="149"/>
      <c r="E8" s="149"/>
      <c r="F8" s="149"/>
    </row>
    <row r="9" spans="1:6" ht="36" customHeight="1" x14ac:dyDescent="0.2">
      <c r="A9" s="157" t="s">
        <v>265</v>
      </c>
      <c r="B9" s="158"/>
      <c r="C9" s="158"/>
      <c r="D9" s="158"/>
      <c r="E9" s="158"/>
      <c r="F9" s="158"/>
    </row>
    <row r="10" spans="1:6" ht="39" customHeight="1" x14ac:dyDescent="0.2">
      <c r="A10" s="24" t="s">
        <v>122</v>
      </c>
      <c r="B10" s="112" t="s">
        <v>266</v>
      </c>
      <c r="C10" s="112" t="s">
        <v>267</v>
      </c>
      <c r="D10" s="112" t="s">
        <v>268</v>
      </c>
      <c r="E10" s="112" t="s">
        <v>269</v>
      </c>
      <c r="F10" s="112" t="s">
        <v>270</v>
      </c>
    </row>
    <row r="11" spans="1:6" s="2" customFormat="1" x14ac:dyDescent="0.2">
      <c r="A11" s="117"/>
      <c r="B11" s="122"/>
      <c r="C11" s="125"/>
      <c r="D11" s="122"/>
      <c r="E11" s="126"/>
      <c r="F11" s="123"/>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271</v>
      </c>
      <c r="B25" s="114" t="s">
        <v>272</v>
      </c>
      <c r="C25" s="115">
        <f>C26+C27</f>
        <v>0</v>
      </c>
      <c r="D25" s="116" t="str">
        <f>IF(SUBTOTAL(3,C11:C24)=SUBTOTAL(103,C11:C24),'Summary and sign-off'!$A$48,'Summary and sign-off'!$A$49)</f>
        <v>Check - there are no hidden rows with data</v>
      </c>
      <c r="E25" s="145" t="str">
        <f>IF('Summary and sign-off'!F60='Summary and sign-off'!F54,'Summary and sign-off'!A52,'Summary and sign-off'!A50)</f>
        <v>Check - each entry provides sufficient information</v>
      </c>
      <c r="F25" s="145"/>
      <c r="G25" s="2"/>
    </row>
    <row r="26" spans="1:7" ht="25.5" customHeight="1" x14ac:dyDescent="0.25">
      <c r="A26" s="54"/>
      <c r="B26" s="55" t="s">
        <v>100</v>
      </c>
      <c r="C26" s="56">
        <f>COUNTIF(C11:C24,'Summary and sign-off'!A45)</f>
        <v>0</v>
      </c>
      <c r="D26" s="14"/>
      <c r="E26" s="15"/>
      <c r="F26" s="16"/>
    </row>
    <row r="27" spans="1:7" ht="25.5" customHeight="1" x14ac:dyDescent="0.25">
      <c r="A27" s="54"/>
      <c r="B27" s="55" t="s">
        <v>101</v>
      </c>
      <c r="C27" s="56">
        <f>COUNTIF(C11:C24,'Summary and sign-off'!A46)</f>
        <v>0</v>
      </c>
      <c r="D27" s="14"/>
      <c r="E27" s="15"/>
      <c r="F27" s="16"/>
    </row>
    <row r="28" spans="1:7" x14ac:dyDescent="0.2">
      <c r="A28" s="17"/>
      <c r="B28" s="18"/>
      <c r="C28" s="17"/>
      <c r="D28" s="19"/>
      <c r="E28" s="19"/>
      <c r="F28" s="17"/>
    </row>
    <row r="29" spans="1:7" x14ac:dyDescent="0.2">
      <c r="A29" s="18" t="s">
        <v>261</v>
      </c>
      <c r="B29" s="18"/>
      <c r="C29" s="18"/>
      <c r="D29" s="18"/>
      <c r="E29" s="18"/>
      <c r="F29" s="18"/>
    </row>
    <row r="30" spans="1:7" ht="12.6" customHeight="1" x14ac:dyDescent="0.2">
      <c r="A30" s="20" t="s">
        <v>230</v>
      </c>
      <c r="B30" s="17"/>
      <c r="C30" s="17"/>
      <c r="D30" s="17"/>
      <c r="E30" s="17"/>
    </row>
    <row r="31" spans="1:7" x14ac:dyDescent="0.2">
      <c r="A31" s="20" t="s">
        <v>82</v>
      </c>
      <c r="B31" s="19"/>
      <c r="C31" s="17"/>
      <c r="D31" s="17"/>
      <c r="E31" s="17"/>
      <c r="F31" s="17"/>
    </row>
    <row r="32" spans="1:7" x14ac:dyDescent="0.2">
      <c r="A32" s="20" t="s">
        <v>273</v>
      </c>
      <c r="B32" s="21"/>
      <c r="C32" s="21"/>
      <c r="D32" s="21"/>
      <c r="E32" s="21"/>
      <c r="F32" s="21"/>
    </row>
    <row r="33" spans="1:6" ht="12.75" customHeight="1" x14ac:dyDescent="0.2">
      <c r="A33" s="20" t="s">
        <v>274</v>
      </c>
      <c r="B33" s="17"/>
      <c r="C33" s="17"/>
      <c r="D33" s="17"/>
      <c r="E33" s="17"/>
      <c r="F33" s="17"/>
    </row>
    <row r="34" spans="1:6" ht="12.95" customHeight="1" x14ac:dyDescent="0.2">
      <c r="A34" s="20" t="s">
        <v>275</v>
      </c>
      <c r="B34" s="17"/>
      <c r="C34" s="17"/>
      <c r="D34" s="17"/>
      <c r="E34" s="17"/>
      <c r="F34" s="17"/>
    </row>
    <row r="35" spans="1:6" x14ac:dyDescent="0.2">
      <c r="A35" s="20" t="s">
        <v>276</v>
      </c>
      <c r="C35" s="17"/>
      <c r="D35" s="17"/>
      <c r="E35" s="17"/>
      <c r="F35" s="17"/>
    </row>
    <row r="36" spans="1:6" ht="12.75" customHeight="1" x14ac:dyDescent="0.2">
      <c r="A36" s="20" t="s">
        <v>248</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usiness Report" ma:contentTypeID="0x010100560B1E3F58F62C458C0EA0EF2D2699C3000E70EBE0BB650E42B43D48FF2B830A65" ma:contentTypeVersion="32" ma:contentTypeDescription="" ma:contentTypeScope="" ma:versionID="40685ef8c518ba7b54e5e2c8eb5daa5e">
  <xsd:schema xmlns:xsd="http://www.w3.org/2001/XMLSchema" xmlns:xs="http://www.w3.org/2001/XMLSchema" xmlns:p="http://schemas.microsoft.com/office/2006/metadata/properties" xmlns:ns2="43619995-018f-4e2c-8089-9af5b1b4449f" xmlns:ns3="4f4c7382-8a1d-4277-8406-03ffad03e24b" targetNamespace="http://schemas.microsoft.com/office/2006/metadata/properties" ma:root="true" ma:fieldsID="21e66e73c37f8a823c67335329ed2a32" ns2:_="" ns3:_="">
    <xsd:import namespace="43619995-018f-4e2c-8089-9af5b1b4449f"/>
    <xsd:import namespace="4f4c7382-8a1d-4277-8406-03ffad03e24b"/>
    <xsd:element name="properties">
      <xsd:complexType>
        <xsd:sequence>
          <xsd:element name="documentManagement">
            <xsd:complexType>
              <xsd:all>
                <xsd:element ref="ns2:XRBAuthoDoxI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c02815c-28df-484f-9884-3bf00d466f96" ContentTypeId="0x010100560B1E3F58F62C458C0EA0EF2D2699C3" PreviousValue="false"/>
</file>

<file path=customXml/item3.xml><?xml version="1.0" encoding="utf-8"?>
<p:properties xmlns:p="http://schemas.microsoft.com/office/2006/metadata/properties" xmlns:xsi="http://www.w3.org/2001/XMLSchema-instance" xmlns:pc="http://schemas.microsoft.com/office/infopath/2007/PartnerControls">
  <documentManagement>
    <_dlc_DocId xmlns="4f4c7382-8a1d-4277-8406-03ffad03e24b">EXRB-472275435-5089</_dlc_DocId>
    <_dlc_DocIdUrl xmlns="4f4c7382-8a1d-4277-8406-03ffad03e24b">
      <Url>https://xrbgovt.sharepoint.com/sites/FinanceManagement/_layouts/15/DocIdRedir.aspx?ID=EXRB-472275435-5089</Url>
      <Description>EXRB-472275435-5089</Description>
    </_dlc_DocIdUrl>
    <XRBAuthoDoxID xmlns="43619995-018f-4e2c-8089-9af5b1b4449f"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BC23F8-224F-4A9C-918F-E01A78EA2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C25645-974F-4B68-8737-174AD1E3FE83}">
  <ds:schemaRefs>
    <ds:schemaRef ds:uri="Microsoft.SharePoint.Taxonomy.ContentTypeSync"/>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4f4c7382-8a1d-4277-8406-03ffad03e24b"/>
    <ds:schemaRef ds:uri="43619995-018f-4e2c-8089-9af5b1b4449f"/>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5.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Rowena Lim</cp:lastModifiedBy>
  <cp:revision/>
  <dcterms:created xsi:type="dcterms:W3CDTF">2010-10-17T20:59:02Z</dcterms:created>
  <dcterms:modified xsi:type="dcterms:W3CDTF">2024-07-23T21:29:29Z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0x010100560B1E3F58F62C458C0EA0EF2D2699C3000E70EBE0BB650E42B43D48FF2B830A65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d5bf79bf-5932-4285-9168-85d8eb0119e8</vt:lpwstr>
  </property>
  <property fmtid="{D5CDD505-2E9C-101B-9397-08002B2CF9AE}" pid="10" name="SharedWithUsers">
    <vt:lpwstr>87;#Ken Smart;#157;#Nehalkumar patel</vt:lpwstr>
  </property>
</Properties>
</file>