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xrbgovt-my.sharepoint.com/personal/rowena_lim_xrb_govt_nz/Documents/Documents/CE Expenses disclosure/"/>
    </mc:Choice>
  </mc:AlternateContent>
  <xr:revisionPtr revIDLastSave="45" documentId="8_{740EEC0F-0FBB-40E7-84BD-9485A4AA3FD6}" xr6:coauthVersionLast="47" xr6:coauthVersionMax="47" xr10:uidLastSave="{0FD2A3F3-5B30-4104-B612-929B97F483EA}"/>
  <bookViews>
    <workbookView xWindow="-120" yWindow="-120" windowWidth="29040" windowHeight="157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expenses'!$A$1:$E$42</definedName>
    <definedName name="_xlnm.Print_Area" localSheetId="5">'Gifts and benefits'!$A$1:$F$25</definedName>
    <definedName name="_xlnm.Print_Area" localSheetId="0">'Guidance for agencies'!$A$1:$A$58</definedName>
    <definedName name="_xlnm.Print_Area" localSheetId="3">Hospitality!$A$1:$E$26</definedName>
    <definedName name="_xlnm.Print_Area" localSheetId="1">'Summary and sign-off'!$A$1:$F$23</definedName>
    <definedName name="_xlnm.Print_Area" localSheetId="2">Travel!$A$1:$E$79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36" i="3"/>
  <c r="C19" i="2"/>
  <c r="C61" i="1"/>
  <c r="C68" i="1"/>
  <c r="C41" i="1"/>
  <c r="B6" i="13" l="1"/>
  <c r="E60" i="13"/>
  <c r="C60" i="13"/>
  <c r="C16" i="4"/>
  <c r="C15" i="4"/>
  <c r="B60" i="13" l="1"/>
  <c r="B59" i="13"/>
  <c r="D59" i="13"/>
  <c r="B58" i="13"/>
  <c r="D58" i="13"/>
  <c r="D57" i="13"/>
  <c r="B57" i="13"/>
  <c r="D56" i="13"/>
  <c r="B56" i="13"/>
  <c r="D55" i="13"/>
  <c r="B55" i="13"/>
  <c r="B2" i="4"/>
  <c r="B3" i="4"/>
  <c r="B2" i="3"/>
  <c r="B3" i="3"/>
  <c r="B2" i="2"/>
  <c r="B3" i="2"/>
  <c r="B2" i="1"/>
  <c r="B3" i="1"/>
  <c r="F58" i="13" l="1"/>
  <c r="D19" i="2" s="1"/>
  <c r="F60" i="13"/>
  <c r="E14" i="4" s="1"/>
  <c r="F59" i="13"/>
  <c r="D36" i="3" s="1"/>
  <c r="F57" i="13"/>
  <c r="D68" i="1" s="1"/>
  <c r="F56" i="13"/>
  <c r="D61" i="1" s="1"/>
  <c r="F55" i="13"/>
  <c r="D41" i="1" s="1"/>
  <c r="C13" i="13"/>
  <c r="C12" i="13"/>
  <c r="C11" i="13"/>
  <c r="C16" i="13" l="1"/>
  <c r="C17" i="13"/>
  <c r="B5" i="4" l="1"/>
  <c r="B4" i="4"/>
  <c r="B5" i="3"/>
  <c r="B4" i="3"/>
  <c r="B5" i="2"/>
  <c r="B4" i="2"/>
  <c r="B5" i="1"/>
  <c r="B4" i="1"/>
  <c r="C15" i="13" l="1"/>
  <c r="F12" i="13" l="1"/>
  <c r="C14" i="4"/>
  <c r="F11" i="13" s="1"/>
  <c r="F13" i="13" l="1"/>
  <c r="B68" i="1"/>
  <c r="B17" i="13" s="1"/>
  <c r="B61" i="1"/>
  <c r="B16" i="13" s="1"/>
  <c r="B41" i="1"/>
  <c r="B15" i="13" s="1"/>
  <c r="B36" i="3" l="1"/>
  <c r="B13" i="13" s="1"/>
  <c r="B19" i="2"/>
  <c r="B12" i="13" s="1"/>
  <c r="B11" i="13" l="1"/>
  <c r="B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<sst xmlns="http://schemas.openxmlformats.org/spreadsheetml/2006/main" count="360" uniqueCount="219">
  <si>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</si>
  <si>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</si>
  <si>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</si>
  <si>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</si>
  <si>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</si>
  <si>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</si>
  <si>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</si>
  <si>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</si>
  <si>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</si>
  <si>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</si>
  <si>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</si>
  <si>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</si>
  <si>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</si>
  <si>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</si>
  <si>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</si>
  <si>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</si>
  <si>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</si>
  <si>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</si>
  <si>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</si>
  <si>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</si>
  <si>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</si>
  <si>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</si>
  <si>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</si>
  <si>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</si>
  <si>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</si>
  <si>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</si>
  <si>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</si>
  <si>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</si>
  <si>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</si>
  <si>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</si>
  <si>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</si>
  <si>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</si>
  <si>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</si>
  <si>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</si>
  <si>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</si>
  <si>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</si>
  <si>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</si>
  <si>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</si>
  <si>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</si>
  <si>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</si>
  <si>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</si>
  <si>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</si>
  <si>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</si>
  <si>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</si>
  <si>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</si>
  <si>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</si>
  <si>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</si>
  <si>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</si>
  <si>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</si>
  <si>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</si>
  <si>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</si>
  <si>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</si>
  <si>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</si>
  <si>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</si>
  <si>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</si>
  <si>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</si>
  <si>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</si>
  <si>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</si>
  <si>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</si>
  <si>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</si>
  <si>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</si>
  <si>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</si>
  <si>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</si>
  <si>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</si>
  <si>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</si>
  <si>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</si>
  <si>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</si>
  <si>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</si>
  <si>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</si>
  <si>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</si>
  <si>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</si>
  <si>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</si>
  <si>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</si>
  <si>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</si>
  <si>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</si>
  <si>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</si>
  <si>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</si>
  <si>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</si>
  <si>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</si>
  <si>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</si>
  <si>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</si>
  <si>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</si>
  <si>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</si>
  <si>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</si>
  <si>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</si>
  <si>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</si>
  <si>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</si>
  <si>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</si>
  <si>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</si>
  <si>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</si>
  <si>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</si>
  <si>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</si>
  <si>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</si>
  <si>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</si>
  <si>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</si>
  <si>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</si>
  <si>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</si>
  <si>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</si>
  <si>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</si>
  <si>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</si>
  <si>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</si>
  <si>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</si>
  <si>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</si>
  <si>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</si>
  <si>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</si>
  <si>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</si>
  <si>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</si>
  <si>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</si>
  <si>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</si>
  <si>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</si>
  <si>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</si>
  <si>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</si>
  <si>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</si>
  <si>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</si>
  <si>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</si>
  <si>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</si>
  <si>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</si>
  <si>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</si>
  <si>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</si>
  <si>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</si>
  <si>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</si>
  <si>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</si>
  <si>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</si>
  <si>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</si>
  <si>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</si>
  <si>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</si>
  <si>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</si>
  <si>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</si>
  <si>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</si>
  <si>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</si>
  <si>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</si>
  <si>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</si>
  <si>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</si>
  <si>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</si>
  <si>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</si>
  <si>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</si>
  <si>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</si>
  <si>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</si>
  <si>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</si>
  <si>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</si>
  <si>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</si>
  <si>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</si>
  <si>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</si>
  <si>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</si>
  <si>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</si>
  <si>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</si>
  <si>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</si>
  <si>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</si>
  <si>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</si>
  <si>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</si>
  <si>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</si>
  <si>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</si>
  <si>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</si>
  <si>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</si>
  <si>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</si>
  <si>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</si>
  <si>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</si>
  <si>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</si>
  <si>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</si>
  <si>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</si>
  <si>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</si>
  <si>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</si>
  <si>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</si>
  <si>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</si>
  <si>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</si>
  <si>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</si>
  <si>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</si>
  <si>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</si>
  <si>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</si>
  <si>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</si>
  <si>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</si>
  <si>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External Reporting Board</t>
  </si>
  <si>
    <t>Wendy Venter</t>
  </si>
  <si>
    <t>Flights</t>
  </si>
  <si>
    <t>WLG/AKL/WLG</t>
  </si>
  <si>
    <t>Auckland</t>
  </si>
  <si>
    <t>Taxi</t>
  </si>
  <si>
    <t>Wellington/Auckland</t>
  </si>
  <si>
    <t>26-28 March 2025</t>
  </si>
  <si>
    <t>3-6 March 2025</t>
  </si>
  <si>
    <t>Meals</t>
  </si>
  <si>
    <t>Train</t>
  </si>
  <si>
    <t>20-21 March 2025</t>
  </si>
  <si>
    <t>2-11 May 2025</t>
  </si>
  <si>
    <t>Wellington</t>
  </si>
  <si>
    <t>5-8 June 2025</t>
  </si>
  <si>
    <t>5-8 June 2026</t>
  </si>
  <si>
    <t>5-8 June 2027</t>
  </si>
  <si>
    <t>Cellphone monthly plan</t>
  </si>
  <si>
    <t>Cellphone and data costs including roaming pack</t>
  </si>
  <si>
    <t>26-28 March 2026</t>
  </si>
  <si>
    <t>3 nights Accommodation</t>
  </si>
  <si>
    <t>1 night Accommodation</t>
  </si>
  <si>
    <t>6 nights Accommodation</t>
  </si>
  <si>
    <t>Wellington/Australia</t>
  </si>
  <si>
    <t>US Visa</t>
  </si>
  <si>
    <t>Nothing to disclose</t>
  </si>
  <si>
    <t>Financial Reporting Council March Quarterly meeting</t>
  </si>
  <si>
    <t>International Ethics Standards Board for Accountants roundtable discussion</t>
  </si>
  <si>
    <t>Global Jurisdictional Standard Setters and Stakeholder Advisory Council meetings</t>
  </si>
  <si>
    <t>Financial Reporting Council June Quarterly meeting</t>
  </si>
  <si>
    <t>Chapter Zero breakfast event and stakeholder meetings</t>
  </si>
  <si>
    <t>Auckland staff and stakeholder meetings</t>
  </si>
  <si>
    <t>XRB April Board meeting</t>
  </si>
  <si>
    <t>NZ Accounting Standards Board June Board meeting &amp; Technical Board interviews</t>
  </si>
  <si>
    <t>Technical Board interviews</t>
  </si>
  <si>
    <t>Melbourne, Australia</t>
  </si>
  <si>
    <t>Auckland/Melbourne, Australia</t>
  </si>
  <si>
    <t>Melbourne, Australia/Wellington</t>
  </si>
  <si>
    <t>Wellington/Melbourne, Australia</t>
  </si>
  <si>
    <t>New York, USA</t>
  </si>
  <si>
    <t>New York, US/Wellington</t>
  </si>
  <si>
    <t>Cellphone and data costs (2 months)</t>
  </si>
  <si>
    <t>Wellington/ Australia</t>
  </si>
  <si>
    <t>Wellington/US</t>
  </si>
  <si>
    <t>CAANZ annual membership fee</t>
  </si>
  <si>
    <t>Professional membership fee</t>
  </si>
  <si>
    <t>New Zealand</t>
  </si>
  <si>
    <t>XRB 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</si>
</sst>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quot;$&quot;#,##0.00"/>
    <numFmt numFmtId="167" formatCode="[$-1409]d\ mmmm\ yyyy;@"/>
    <numFmt numFmtId="168" formatCode="[$-1409]d&quot; &quot;mmmm&quot; &quot;yyyy;@"/>
    <numFmt numFmtId="169" formatCode="&quot;$&quot;#,##0.00&quot; &quot;;[Red]&quot;(&quot;&quot;$&quot;#,##0.00&quot;)&quot;"/>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CCFFCC"/>
      </patternFill>
    </fill>
  </fills>
  <borders count="14">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5">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33" fillId="3" borderId="0" xfId="0" applyFont="1" applyFill="1" applyAlignment="1">
      <alignment horizontal="center" vertical="center" wrapText="1"/>
    </xf>
    <xf numFmtId="168" fontId="0" fillId="12" borderId="11" xfId="0" applyNumberFormat="1" applyFill="1" applyBorder="1" applyAlignment="1" applyProtection="1">
      <alignment vertical="center"/>
      <protection locked="0"/>
    </xf>
    <xf numFmtId="169" fontId="0" fillId="12" borderId="12" xfId="0" applyNumberFormat="1" applyFill="1" applyBorder="1" applyAlignment="1" applyProtection="1">
      <alignment vertical="center" wrapText="1"/>
      <protection locked="0"/>
    </xf>
    <xf numFmtId="0" fontId="0" fillId="12" borderId="12" xfId="0" applyFill="1" applyBorder="1" applyAlignment="1" applyProtection="1">
      <alignment vertical="center" wrapText="1"/>
      <protection locked="0"/>
    </xf>
    <xf numFmtId="0" fontId="0" fillId="12" borderId="13" xfId="0" applyFill="1" applyBorder="1" applyAlignment="1" applyProtection="1">
      <alignment vertical="center" wrapText="1"/>
      <protection locked="0"/>
    </xf>
    <xf numFmtId="0" fontId="39" fillId="0" borderId="0" xfId="0" applyFont="1" applyProtection="1">
      <protection locked="0"/>
    </xf>
    <xf numFmtId="167" fontId="15" fillId="10" borderId="3" xfId="0" applyNumberFormat="1" applyFont="1" applyFill="1" applyBorder="1" applyAlignment="1" applyProtection="1">
      <alignment horizontal="right" vertical="center"/>
      <protection locked="0"/>
    </xf>
    <xf numFmtId="169" fontId="15" fillId="12" borderId="12" xfId="0" applyNumberFormat="1" applyFont="1" applyFill="1" applyBorder="1" applyAlignment="1" applyProtection="1">
      <alignment vertical="center" wrapText="1"/>
      <protection locked="0"/>
    </xf>
    <xf numFmtId="0" fontId="15" fillId="12" borderId="12" xfId="0" applyFont="1" applyFill="1" applyBorder="1" applyAlignment="1" applyProtection="1">
      <alignment vertical="center" wrapText="1"/>
      <protection locked="0"/>
    </xf>
    <xf numFmtId="168" fontId="0" fillId="12" borderId="11" xfId="0" applyNumberFormat="1" applyFill="1" applyBorder="1" applyAlignment="1" applyProtection="1">
      <alignment horizontal="right" vertical="center"/>
      <protection locked="0"/>
    </xf>
    <xf numFmtId="168" fontId="15" fillId="12" borderId="11" xfId="0" applyNumberFormat="1" applyFont="1" applyFill="1" applyBorder="1" applyAlignment="1" applyProtection="1">
      <alignment horizontal="right" vertical="center"/>
      <protection locked="0"/>
    </xf>
    <xf numFmtId="0" fontId="0" fillId="11" borderId="0" xfId="0" applyFill="1" applyAlignment="1" applyProtection="1">
      <alignment wrapText="1"/>
      <protection locked="0"/>
    </xf>
    <xf numFmtId="0" fontId="39" fillId="11" borderId="0" xfId="0" applyFont="1" applyFill="1" applyAlignment="1" applyProtection="1">
      <alignment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00"/>
      <color rgb="FFCCFF66"/>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3" sqref="A13"/>
    </sheetView>
  </sheetViews>
  <sheetFormatPr defaultColWidth="0" defaultRowHeight="14.25" zeroHeight="1" x14ac:dyDescent="0.2"/>
  <cols>
    <col min="1" max="1" width="219.42578125" style="41" customWidth="1"/>
    <col min="2" max="2" width="33.42578125" style="40" customWidth="1"/>
    <col min="3" max="16384" width="8.570312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8"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0"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29"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11" sqref="G11"/>
    </sheetView>
  </sheetViews>
  <sheetFormatPr defaultColWidth="0" defaultRowHeight="12.75" zeroHeight="1" x14ac:dyDescent="0.2"/>
  <cols>
    <col min="1" max="1" width="35.570312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47" t="s">
        <v>51</v>
      </c>
      <c r="B1" s="147"/>
      <c r="C1" s="147"/>
      <c r="D1" s="147"/>
      <c r="E1" s="147"/>
      <c r="F1" s="147"/>
      <c r="G1" s="17"/>
      <c r="H1" s="17"/>
      <c r="I1" s="17"/>
      <c r="J1" s="17"/>
      <c r="K1" s="17"/>
    </row>
    <row r="2" spans="1:11" ht="21" customHeight="1" x14ac:dyDescent="0.2">
      <c r="A2" s="3" t="s">
        <v>52</v>
      </c>
      <c r="B2" s="148" t="s">
        <v>171</v>
      </c>
      <c r="C2" s="148"/>
      <c r="D2" s="148"/>
      <c r="E2" s="148"/>
      <c r="F2" s="148"/>
      <c r="G2" s="17"/>
      <c r="H2" s="17"/>
      <c r="I2" s="17"/>
      <c r="J2" s="17"/>
      <c r="K2" s="17"/>
    </row>
    <row r="3" spans="1:11" ht="15.75" x14ac:dyDescent="0.2">
      <c r="A3" s="3" t="s">
        <v>53</v>
      </c>
      <c r="B3" s="148" t="s">
        <v>172</v>
      </c>
      <c r="C3" s="148"/>
      <c r="D3" s="148"/>
      <c r="E3" s="148"/>
      <c r="F3" s="148"/>
      <c r="G3" s="17"/>
      <c r="H3" s="17"/>
      <c r="I3" s="17"/>
      <c r="J3" s="17"/>
      <c r="K3" s="17"/>
    </row>
    <row r="4" spans="1:11" ht="21" customHeight="1" x14ac:dyDescent="0.2">
      <c r="A4" s="3" t="s">
        <v>54</v>
      </c>
      <c r="B4" s="149">
        <v>45672</v>
      </c>
      <c r="C4" s="149"/>
      <c r="D4" s="149"/>
      <c r="E4" s="149"/>
      <c r="F4" s="149"/>
      <c r="G4" s="17"/>
      <c r="H4" s="17"/>
      <c r="I4" s="17"/>
      <c r="J4" s="17"/>
      <c r="K4" s="17"/>
    </row>
    <row r="5" spans="1:11" ht="21" customHeight="1" x14ac:dyDescent="0.2">
      <c r="A5" s="3" t="s">
        <v>55</v>
      </c>
      <c r="B5" s="149">
        <v>45838</v>
      </c>
      <c r="C5" s="149"/>
      <c r="D5" s="149"/>
      <c r="E5" s="149"/>
      <c r="F5" s="149"/>
      <c r="G5" s="17"/>
      <c r="H5" s="17"/>
      <c r="I5" s="17"/>
      <c r="J5" s="17"/>
      <c r="K5" s="17"/>
    </row>
    <row r="6" spans="1:11" ht="21" customHeight="1" x14ac:dyDescent="0.2">
      <c r="A6" s="3" t="s">
        <v>56</v>
      </c>
      <c r="B6" s="146" t="str">
        <f>IF(AND(Travel!B7&lt;&gt;A30,Hospitality!B7&lt;&gt;A30,'All other expenses'!B7&lt;&gt;A30,'Gifts and benefits'!B7&lt;&gt;A30),A31,IF(AND(Travel!B7=A30,Hospitality!B7=A30,'All other expenses'!B7=A30,'Gifts and benefits'!B7=A30),A33,A32))</f>
        <v>Data and totals checked on all sheets</v>
      </c>
      <c r="C6" s="146"/>
      <c r="D6" s="146"/>
      <c r="E6" s="146"/>
      <c r="F6" s="146"/>
      <c r="G6" s="23"/>
      <c r="H6" s="17"/>
      <c r="I6" s="17"/>
      <c r="J6" s="17"/>
      <c r="K6" s="17"/>
    </row>
    <row r="7" spans="1:11" ht="31.5" x14ac:dyDescent="0.2">
      <c r="A7" s="3" t="s">
        <v>57</v>
      </c>
      <c r="B7" s="145" t="s">
        <v>90</v>
      </c>
      <c r="C7" s="145"/>
      <c r="D7" s="145"/>
      <c r="E7" s="145"/>
      <c r="F7" s="145"/>
      <c r="G7" s="23"/>
      <c r="H7" s="17"/>
      <c r="I7" s="17"/>
      <c r="J7" s="17"/>
      <c r="K7" s="17"/>
    </row>
    <row r="8" spans="1:11" ht="25.5" customHeight="1" x14ac:dyDescent="0.2">
      <c r="A8" s="3" t="s">
        <v>59</v>
      </c>
      <c r="B8" s="145" t="s">
        <v>218</v>
      </c>
      <c r="C8" s="145"/>
      <c r="D8" s="145"/>
      <c r="E8" s="145"/>
      <c r="F8" s="145"/>
      <c r="G8" s="23"/>
      <c r="H8" s="17"/>
      <c r="I8" s="17"/>
      <c r="J8" s="17"/>
      <c r="K8" s="17"/>
    </row>
    <row r="9" spans="1:11" ht="66.75" customHeight="1" x14ac:dyDescent="0.2">
      <c r="A9" s="144" t="s">
        <v>61</v>
      </c>
      <c r="B9" s="144"/>
      <c r="C9" s="144"/>
      <c r="D9" s="144"/>
      <c r="E9" s="144"/>
      <c r="F9" s="144"/>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21056.32</v>
      </c>
      <c r="C11" s="66" t="str">
        <f>IF(Travel!B6="",A34,Travel!B6)</f>
        <v>Figures exclude GST</v>
      </c>
      <c r="D11" s="6"/>
      <c r="E11" s="8" t="s">
        <v>67</v>
      </c>
      <c r="F11" s="33">
        <f>'Gifts and benefits'!C14</f>
        <v>0</v>
      </c>
      <c r="G11" s="29"/>
      <c r="H11" s="29"/>
      <c r="I11" s="29"/>
      <c r="J11" s="29"/>
      <c r="K11" s="29"/>
    </row>
    <row r="12" spans="1:11" ht="27.75" customHeight="1" x14ac:dyDescent="0.2">
      <c r="A12" s="8" t="s">
        <v>24</v>
      </c>
      <c r="B12" s="59">
        <f>Hospitality!B19</f>
        <v>0</v>
      </c>
      <c r="C12" s="66" t="str">
        <f>IF(Hospitality!B6="",A34,Hospitality!B6)</f>
        <v>Figures exclude GST</v>
      </c>
      <c r="D12" s="6"/>
      <c r="E12" s="8" t="s">
        <v>68</v>
      </c>
      <c r="F12" s="33">
        <f>'Gifts and benefits'!C15</f>
        <v>0</v>
      </c>
      <c r="G12" s="29"/>
      <c r="H12" s="29"/>
      <c r="I12" s="29"/>
      <c r="J12" s="29"/>
      <c r="K12" s="29"/>
    </row>
    <row r="13" spans="1:11" ht="27.75" customHeight="1" x14ac:dyDescent="0.2">
      <c r="A13" s="8" t="s">
        <v>69</v>
      </c>
      <c r="B13" s="59">
        <f>'All other expenses'!B36</f>
        <v>1304.44</v>
      </c>
      <c r="C13" s="66" t="str">
        <f>IF('All other expenses'!B6="",A34,'All other expenses'!B6)</f>
        <v>Figures exclude GST</v>
      </c>
      <c r="D13" s="6"/>
      <c r="E13" s="8" t="s">
        <v>70</v>
      </c>
      <c r="F13" s="33">
        <f>'Gifts and benefits'!C16</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Travel!B41</f>
        <v>18140.919999999998</v>
      </c>
      <c r="C15" s="68" t="str">
        <f>C11</f>
        <v>Figures exclude GST</v>
      </c>
      <c r="D15" s="6"/>
      <c r="E15" s="6"/>
      <c r="F15" s="35"/>
      <c r="G15" s="17"/>
      <c r="H15" s="17"/>
      <c r="I15" s="17"/>
      <c r="J15" s="17"/>
      <c r="K15" s="17"/>
    </row>
    <row r="16" spans="1:11" ht="27.75" customHeight="1" x14ac:dyDescent="0.2">
      <c r="A16" s="9" t="s">
        <v>72</v>
      </c>
      <c r="B16" s="61">
        <f>Travel!B61</f>
        <v>2915.3999999999996</v>
      </c>
      <c r="C16" s="68" t="str">
        <f>C11</f>
        <v>Figures exclude GST</v>
      </c>
      <c r="D16" s="36"/>
      <c r="E16" s="6"/>
      <c r="F16" s="37"/>
      <c r="G16" s="17"/>
      <c r="H16" s="17"/>
      <c r="I16" s="17"/>
      <c r="J16" s="17"/>
      <c r="K16" s="17"/>
    </row>
    <row r="17" spans="1:11" ht="27.75" customHeight="1" x14ac:dyDescent="0.2">
      <c r="A17" s="9" t="s">
        <v>73</v>
      </c>
      <c r="B17" s="61">
        <f>Travel!B68</f>
        <v>0</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COUNT(Travel!B12:B40)</f>
        <v>19</v>
      </c>
      <c r="C55" s="75"/>
      <c r="D55" s="75">
        <f>COUNTIF(Travel!D12:D40,"*")</f>
        <v>19</v>
      </c>
      <c r="E55" s="76"/>
      <c r="F55" s="76" t="b">
        <f>MIN(B55,D55)=MAX(B55,D55)</f>
        <v>1</v>
      </c>
      <c r="G55" s="17"/>
      <c r="H55" s="17"/>
      <c r="I55" s="17"/>
      <c r="J55" s="17"/>
      <c r="K55" s="17"/>
    </row>
    <row r="56" spans="1:11" hidden="1" x14ac:dyDescent="0.2">
      <c r="A56" s="83" t="s">
        <v>106</v>
      </c>
      <c r="B56" s="75">
        <f>COUNT(Travel!B45:B60)</f>
        <v>12</v>
      </c>
      <c r="C56" s="75"/>
      <c r="D56" s="75">
        <f>COUNTIF(Travel!D45:D60,"*")</f>
        <v>12</v>
      </c>
      <c r="E56" s="76"/>
      <c r="F56" s="76" t="b">
        <f>MIN(B56,D56)=MAX(B56,D56)</f>
        <v>1</v>
      </c>
    </row>
    <row r="57" spans="1:11" hidden="1" x14ac:dyDescent="0.2">
      <c r="A57" s="84"/>
      <c r="B57" s="75">
        <f>COUNT(Travel!B65:B67)</f>
        <v>0</v>
      </c>
      <c r="C57" s="75"/>
      <c r="D57" s="75">
        <f>COUNTIF(Travel!D65:D67,"*")</f>
        <v>0</v>
      </c>
      <c r="E57" s="76"/>
      <c r="F57" s="76" t="b">
        <f>MIN(B57,D57)=MAX(B57,D57)</f>
        <v>1</v>
      </c>
    </row>
    <row r="58" spans="1:11" hidden="1" x14ac:dyDescent="0.2">
      <c r="A58" s="85" t="s">
        <v>107</v>
      </c>
      <c r="B58" s="77">
        <f>COUNT(Hospitality!B11:B18)</f>
        <v>0</v>
      </c>
      <c r="C58" s="77"/>
      <c r="D58" s="77">
        <f>COUNTIF(Hospitality!D11:D18,"*")</f>
        <v>0</v>
      </c>
      <c r="E58" s="78"/>
      <c r="F58" s="78" t="b">
        <f>MIN(B58,D58)=MAX(B58,D58)</f>
        <v>1</v>
      </c>
    </row>
    <row r="59" spans="1:11" hidden="1" x14ac:dyDescent="0.2">
      <c r="A59" s="86" t="s">
        <v>108</v>
      </c>
      <c r="B59" s="76">
        <f>COUNT('All other expenses'!B11:B35)</f>
        <v>6</v>
      </c>
      <c r="C59" s="76"/>
      <c r="D59" s="76">
        <f>COUNTIF('All other expenses'!D11:D35,"*")</f>
        <v>6</v>
      </c>
      <c r="E59" s="76"/>
      <c r="F59" s="76" t="b">
        <f>MIN(B59,D59)=MAX(B59,D59)</f>
        <v>1</v>
      </c>
    </row>
    <row r="60" spans="1:11" hidden="1" x14ac:dyDescent="0.2">
      <c r="A60" s="85" t="s">
        <v>109</v>
      </c>
      <c r="B60" s="77">
        <f>COUNTIF('Gifts and benefits'!B11:B13,"*")</f>
        <v>0</v>
      </c>
      <c r="C60" s="77">
        <f>COUNTIF('Gifts and benefits'!C11:C13,"*")</f>
        <v>0</v>
      </c>
      <c r="D60" s="77"/>
      <c r="E60" s="77">
        <f>COUNTA('Gifts and benefits'!E11:E13)</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03"/>
  <sheetViews>
    <sheetView topLeftCell="A2" zoomScale="90" zoomScaleNormal="90" workbookViewId="0">
      <selection activeCell="B7" sqref="B7:E7"/>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52" t="s">
        <v>110</v>
      </c>
      <c r="B1" s="152"/>
      <c r="C1" s="152"/>
      <c r="D1" s="152"/>
      <c r="E1" s="152"/>
      <c r="F1" s="17"/>
    </row>
    <row r="2" spans="1:6" ht="21" customHeight="1" x14ac:dyDescent="0.2">
      <c r="A2" s="3" t="s">
        <v>111</v>
      </c>
      <c r="B2" s="150" t="str">
        <f>'Summary and sign-off'!B2:F2</f>
        <v>External Reporting Board</v>
      </c>
      <c r="C2" s="150"/>
      <c r="D2" s="150"/>
      <c r="E2" s="150"/>
      <c r="F2" s="17"/>
    </row>
    <row r="3" spans="1:6" ht="31.5" x14ac:dyDescent="0.2">
      <c r="A3" s="3" t="s">
        <v>112</v>
      </c>
      <c r="B3" s="150" t="str">
        <f>'Summary and sign-off'!B3:F3</f>
        <v>Wendy Venter</v>
      </c>
      <c r="C3" s="150"/>
      <c r="D3" s="150"/>
      <c r="E3" s="150"/>
      <c r="F3" s="17"/>
    </row>
    <row r="4" spans="1:6" ht="21" customHeight="1" x14ac:dyDescent="0.2">
      <c r="A4" s="3" t="s">
        <v>113</v>
      </c>
      <c r="B4" s="150">
        <f>'Summary and sign-off'!B4:F4</f>
        <v>45672</v>
      </c>
      <c r="C4" s="150"/>
      <c r="D4" s="150"/>
      <c r="E4" s="150"/>
      <c r="F4" s="17"/>
    </row>
    <row r="5" spans="1:6" ht="21" customHeight="1" x14ac:dyDescent="0.2">
      <c r="A5" s="3" t="s">
        <v>114</v>
      </c>
      <c r="B5" s="150">
        <f>'Summary and sign-off'!B5:F5</f>
        <v>45838</v>
      </c>
      <c r="C5" s="150"/>
      <c r="D5" s="150"/>
      <c r="E5" s="150"/>
      <c r="F5" s="17"/>
    </row>
    <row r="6" spans="1:6" ht="21" customHeight="1" x14ac:dyDescent="0.2">
      <c r="A6" s="3" t="s">
        <v>115</v>
      </c>
      <c r="B6" s="145" t="s">
        <v>82</v>
      </c>
      <c r="C6" s="145"/>
      <c r="D6" s="145"/>
      <c r="E6" s="145"/>
      <c r="F6" s="17"/>
    </row>
    <row r="7" spans="1:6" ht="21" customHeight="1" x14ac:dyDescent="0.2">
      <c r="A7" s="3" t="s">
        <v>56</v>
      </c>
      <c r="B7" s="145" t="s">
        <v>84</v>
      </c>
      <c r="C7" s="145"/>
      <c r="D7" s="145"/>
      <c r="E7" s="145"/>
      <c r="F7" s="17"/>
    </row>
    <row r="8" spans="1:6" ht="36" customHeight="1" x14ac:dyDescent="0.2">
      <c r="A8" s="154" t="s">
        <v>116</v>
      </c>
      <c r="B8" s="155"/>
      <c r="C8" s="155"/>
      <c r="D8" s="155"/>
      <c r="E8" s="155"/>
      <c r="F8" s="19"/>
    </row>
    <row r="9" spans="1:6" ht="36" customHeight="1" x14ac:dyDescent="0.2">
      <c r="A9" s="156" t="s">
        <v>117</v>
      </c>
      <c r="B9" s="157"/>
      <c r="C9" s="157"/>
      <c r="D9" s="157"/>
      <c r="E9" s="157"/>
      <c r="F9" s="19"/>
    </row>
    <row r="10" spans="1:6" ht="24.75" customHeight="1" x14ac:dyDescent="0.2">
      <c r="A10" s="153" t="s">
        <v>118</v>
      </c>
      <c r="B10" s="158"/>
      <c r="C10" s="153"/>
      <c r="D10" s="153"/>
      <c r="E10" s="153"/>
      <c r="F10" s="29"/>
    </row>
    <row r="11" spans="1:6" ht="28.5" customHeight="1" x14ac:dyDescent="0.2">
      <c r="A11" s="24" t="s">
        <v>119</v>
      </c>
      <c r="B11" s="24" t="s">
        <v>120</v>
      </c>
      <c r="C11" s="24" t="s">
        <v>121</v>
      </c>
      <c r="D11" s="24" t="s">
        <v>122</v>
      </c>
      <c r="E11" s="24" t="s">
        <v>123</v>
      </c>
      <c r="F11" s="30"/>
    </row>
    <row r="12" spans="1:6" s="2" customFormat="1" x14ac:dyDescent="0.2">
      <c r="A12" s="140" t="s">
        <v>179</v>
      </c>
      <c r="B12" s="133">
        <v>1769.25</v>
      </c>
      <c r="C12" s="134" t="s">
        <v>197</v>
      </c>
      <c r="D12" s="119" t="s">
        <v>173</v>
      </c>
      <c r="E12" s="135" t="s">
        <v>206</v>
      </c>
      <c r="F12" s="142"/>
    </row>
    <row r="13" spans="1:6" s="2" customFormat="1" x14ac:dyDescent="0.2">
      <c r="A13" s="140" t="s">
        <v>179</v>
      </c>
      <c r="B13" s="133">
        <v>162.69</v>
      </c>
      <c r="C13" s="134" t="s">
        <v>197</v>
      </c>
      <c r="D13" s="134" t="s">
        <v>180</v>
      </c>
      <c r="E13" s="135" t="s">
        <v>206</v>
      </c>
      <c r="F13" s="142"/>
    </row>
    <row r="14" spans="1:6" s="2" customFormat="1" x14ac:dyDescent="0.2">
      <c r="A14" s="140">
        <v>45722</v>
      </c>
      <c r="B14" s="133">
        <v>27.61</v>
      </c>
      <c r="C14" s="134" t="s">
        <v>197</v>
      </c>
      <c r="D14" s="134" t="s">
        <v>181</v>
      </c>
      <c r="E14" s="135" t="s">
        <v>206</v>
      </c>
      <c r="F14" s="142"/>
    </row>
    <row r="15" spans="1:6" s="2" customFormat="1" ht="25.5" x14ac:dyDescent="0.2">
      <c r="A15" s="140" t="s">
        <v>179</v>
      </c>
      <c r="B15" s="133">
        <v>765.89</v>
      </c>
      <c r="C15" s="134" t="s">
        <v>197</v>
      </c>
      <c r="D15" s="134" t="s">
        <v>191</v>
      </c>
      <c r="E15" s="135" t="s">
        <v>207</v>
      </c>
      <c r="F15" s="142"/>
    </row>
    <row r="16" spans="1:6" s="2" customFormat="1" ht="25.5" x14ac:dyDescent="0.2">
      <c r="A16" s="140" t="s">
        <v>179</v>
      </c>
      <c r="B16" s="133">
        <v>84.15</v>
      </c>
      <c r="C16" s="134" t="s">
        <v>197</v>
      </c>
      <c r="D16" s="134" t="s">
        <v>176</v>
      </c>
      <c r="E16" s="135" t="s">
        <v>208</v>
      </c>
      <c r="F16" s="142"/>
    </row>
    <row r="17" spans="1:6" s="2" customFormat="1" x14ac:dyDescent="0.2">
      <c r="A17" s="140" t="s">
        <v>182</v>
      </c>
      <c r="B17" s="133">
        <v>867.89</v>
      </c>
      <c r="C17" s="134" t="s">
        <v>198</v>
      </c>
      <c r="D17" s="134" t="s">
        <v>173</v>
      </c>
      <c r="E17" s="135" t="s">
        <v>206</v>
      </c>
      <c r="F17" s="142"/>
    </row>
    <row r="18" spans="1:6" s="2" customFormat="1" ht="25.5" x14ac:dyDescent="0.2">
      <c r="A18" s="140" t="s">
        <v>182</v>
      </c>
      <c r="B18" s="133">
        <v>218.92</v>
      </c>
      <c r="C18" s="134" t="s">
        <v>198</v>
      </c>
      <c r="D18" s="134" t="s">
        <v>176</v>
      </c>
      <c r="E18" s="135" t="s">
        <v>209</v>
      </c>
      <c r="F18" s="142"/>
    </row>
    <row r="19" spans="1:6" s="2" customFormat="1" x14ac:dyDescent="0.2">
      <c r="A19" s="140" t="s">
        <v>182</v>
      </c>
      <c r="B19" s="133">
        <v>71.87</v>
      </c>
      <c r="C19" s="134" t="s">
        <v>198</v>
      </c>
      <c r="D19" s="134" t="s">
        <v>180</v>
      </c>
      <c r="E19" s="135" t="s">
        <v>206</v>
      </c>
      <c r="F19" s="142"/>
    </row>
    <row r="20" spans="1:6" s="2" customFormat="1" x14ac:dyDescent="0.2">
      <c r="A20" s="140" t="s">
        <v>182</v>
      </c>
      <c r="B20" s="133">
        <v>346.6</v>
      </c>
      <c r="C20" s="134" t="s">
        <v>198</v>
      </c>
      <c r="D20" s="134" t="s">
        <v>192</v>
      </c>
      <c r="E20" s="135" t="s">
        <v>206</v>
      </c>
      <c r="F20" s="142"/>
    </row>
    <row r="21" spans="1:6" s="2" customFormat="1" x14ac:dyDescent="0.2">
      <c r="A21" s="140">
        <v>45753</v>
      </c>
      <c r="B21" s="133">
        <v>37.93</v>
      </c>
      <c r="C21" s="134" t="s">
        <v>199</v>
      </c>
      <c r="D21" s="134" t="s">
        <v>195</v>
      </c>
      <c r="E21" s="135" t="s">
        <v>210</v>
      </c>
      <c r="F21" s="142"/>
    </row>
    <row r="22" spans="1:6" s="2" customFormat="1" x14ac:dyDescent="0.2">
      <c r="A22" s="140" t="s">
        <v>183</v>
      </c>
      <c r="B22" s="133">
        <v>7925.84</v>
      </c>
      <c r="C22" s="134" t="s">
        <v>199</v>
      </c>
      <c r="D22" s="134" t="s">
        <v>173</v>
      </c>
      <c r="E22" s="135" t="s">
        <v>210</v>
      </c>
      <c r="F22" s="142"/>
    </row>
    <row r="23" spans="1:6" s="2" customFormat="1" x14ac:dyDescent="0.2">
      <c r="A23" s="140" t="s">
        <v>183</v>
      </c>
      <c r="B23" s="133">
        <v>3771.65</v>
      </c>
      <c r="C23" s="134" t="s">
        <v>199</v>
      </c>
      <c r="D23" s="134" t="s">
        <v>193</v>
      </c>
      <c r="E23" s="135" t="s">
        <v>210</v>
      </c>
      <c r="F23" s="142"/>
    </row>
    <row r="24" spans="1:6" s="2" customFormat="1" x14ac:dyDescent="0.2">
      <c r="A24" s="140" t="s">
        <v>183</v>
      </c>
      <c r="B24" s="133">
        <v>710.42</v>
      </c>
      <c r="C24" s="134" t="s">
        <v>199</v>
      </c>
      <c r="D24" s="134" t="s">
        <v>180</v>
      </c>
      <c r="E24" s="135" t="s">
        <v>210</v>
      </c>
      <c r="F24" s="142"/>
    </row>
    <row r="25" spans="1:6" s="2" customFormat="1" x14ac:dyDescent="0.2">
      <c r="A25" s="140">
        <v>45786</v>
      </c>
      <c r="B25" s="133">
        <v>23.26</v>
      </c>
      <c r="C25" s="134" t="s">
        <v>199</v>
      </c>
      <c r="D25" s="134" t="s">
        <v>181</v>
      </c>
      <c r="E25" s="135" t="s">
        <v>210</v>
      </c>
      <c r="F25" s="142"/>
    </row>
    <row r="26" spans="1:6" s="2" customFormat="1" ht="25.5" x14ac:dyDescent="0.2">
      <c r="A26" s="140">
        <v>45779</v>
      </c>
      <c r="B26" s="133">
        <v>31.52</v>
      </c>
      <c r="C26" s="134" t="s">
        <v>199</v>
      </c>
      <c r="D26" s="134" t="s">
        <v>176</v>
      </c>
      <c r="E26" s="135" t="s">
        <v>211</v>
      </c>
      <c r="F26" s="142"/>
    </row>
    <row r="27" spans="1:6" s="2" customFormat="1" x14ac:dyDescent="0.2">
      <c r="A27" s="140" t="s">
        <v>185</v>
      </c>
      <c r="B27" s="133">
        <v>941.13</v>
      </c>
      <c r="C27" s="134" t="s">
        <v>200</v>
      </c>
      <c r="D27" s="134" t="s">
        <v>173</v>
      </c>
      <c r="E27" s="135" t="s">
        <v>206</v>
      </c>
      <c r="F27" s="142"/>
    </row>
    <row r="28" spans="1:6" s="2" customFormat="1" x14ac:dyDescent="0.2">
      <c r="A28" s="140" t="s">
        <v>186</v>
      </c>
      <c r="B28" s="133">
        <v>271.86</v>
      </c>
      <c r="C28" s="134" t="s">
        <v>200</v>
      </c>
      <c r="D28" s="134" t="s">
        <v>192</v>
      </c>
      <c r="E28" s="135" t="s">
        <v>206</v>
      </c>
      <c r="F28" s="142"/>
    </row>
    <row r="29" spans="1:6" s="2" customFormat="1" x14ac:dyDescent="0.2">
      <c r="A29" s="140" t="s">
        <v>187</v>
      </c>
      <c r="B29" s="133">
        <v>87.73</v>
      </c>
      <c r="C29" s="134" t="s">
        <v>200</v>
      </c>
      <c r="D29" s="134" t="s">
        <v>180</v>
      </c>
      <c r="E29" s="135" t="s">
        <v>206</v>
      </c>
      <c r="F29" s="142"/>
    </row>
    <row r="30" spans="1:6" s="2" customFormat="1" x14ac:dyDescent="0.2">
      <c r="A30" s="140">
        <v>45814</v>
      </c>
      <c r="B30" s="133">
        <v>24.71</v>
      </c>
      <c r="C30" s="134" t="s">
        <v>200</v>
      </c>
      <c r="D30" s="134" t="s">
        <v>181</v>
      </c>
      <c r="E30" s="135" t="s">
        <v>206</v>
      </c>
      <c r="F30" s="142"/>
    </row>
    <row r="31" spans="1:6" s="2" customFormat="1" x14ac:dyDescent="0.2">
      <c r="A31" s="132"/>
      <c r="B31" s="133"/>
      <c r="C31" s="134"/>
      <c r="D31" s="119"/>
      <c r="E31" s="135"/>
      <c r="F31" s="1"/>
    </row>
    <row r="32" spans="1:6" s="2" customFormat="1" x14ac:dyDescent="0.2">
      <c r="A32" s="132"/>
      <c r="B32" s="133"/>
      <c r="C32" s="134"/>
      <c r="D32" s="134"/>
      <c r="E32" s="135"/>
      <c r="F32" s="1"/>
    </row>
    <row r="33" spans="1:6" s="2" customFormat="1" x14ac:dyDescent="0.2">
      <c r="A33" s="132"/>
      <c r="B33" s="133"/>
      <c r="C33" s="134"/>
      <c r="D33" s="119"/>
      <c r="E33" s="135"/>
      <c r="F33" s="1"/>
    </row>
    <row r="34" spans="1:6" s="2" customFormat="1" x14ac:dyDescent="0.2">
      <c r="A34" s="132"/>
      <c r="B34" s="133"/>
      <c r="C34" s="134"/>
      <c r="D34" s="134"/>
      <c r="E34" s="135"/>
      <c r="F34" s="1"/>
    </row>
    <row r="35" spans="1:6" s="2" customFormat="1" x14ac:dyDescent="0.2">
      <c r="A35" s="117"/>
      <c r="B35" s="118"/>
      <c r="C35" s="119"/>
      <c r="D35" s="119"/>
      <c r="E35" s="120"/>
      <c r="F35" s="1"/>
    </row>
    <row r="36" spans="1:6" s="2" customFormat="1" x14ac:dyDescent="0.2">
      <c r="A36" s="117"/>
      <c r="B36" s="118"/>
      <c r="C36" s="119"/>
      <c r="D36" s="119"/>
      <c r="E36" s="120"/>
      <c r="F36" s="1"/>
    </row>
    <row r="37" spans="1:6" s="2" customFormat="1" x14ac:dyDescent="0.2">
      <c r="A37" s="117"/>
      <c r="B37" s="118"/>
      <c r="C37" s="119"/>
      <c r="D37" s="119"/>
      <c r="E37" s="120"/>
      <c r="F37" s="1"/>
    </row>
    <row r="38" spans="1:6" s="2" customFormat="1" ht="12.75" customHeight="1" x14ac:dyDescent="0.2">
      <c r="A38" s="117"/>
      <c r="B38" s="118"/>
      <c r="C38" s="119"/>
      <c r="D38" s="119"/>
      <c r="E38" s="120"/>
      <c r="F38" s="1"/>
    </row>
    <row r="39" spans="1:6" s="2" customFormat="1" x14ac:dyDescent="0.2">
      <c r="A39" s="121"/>
      <c r="B39" s="118"/>
      <c r="C39" s="119"/>
      <c r="D39" s="119"/>
      <c r="E39" s="120"/>
      <c r="F39" s="1"/>
    </row>
    <row r="40" spans="1:6" s="2" customFormat="1" hidden="1" x14ac:dyDescent="0.2">
      <c r="A40" s="104"/>
      <c r="B40" s="105"/>
      <c r="C40" s="106"/>
      <c r="D40" s="106"/>
      <c r="E40" s="107"/>
      <c r="F40" s="1"/>
    </row>
    <row r="41" spans="1:6" ht="19.5" customHeight="1" x14ac:dyDescent="0.2">
      <c r="A41" s="71" t="s">
        <v>124</v>
      </c>
      <c r="B41" s="72">
        <f>SUM(B12:B40)</f>
        <v>18140.919999999998</v>
      </c>
      <c r="C41" s="131" t="str">
        <f>IF(SUBTOTAL(3,B12:B40)=SUBTOTAL(103,B12:B40),'Summary and sign-off'!$A$48,'Summary and sign-off'!$A$49)</f>
        <v>Check - there are no hidden rows with data</v>
      </c>
      <c r="D41" s="151" t="str">
        <f>IF('Summary and sign-off'!F55='Summary and sign-off'!F54,'Summary and sign-off'!A51,'Summary and sign-off'!A50)</f>
        <v>Check - each entry provides sufficient information</v>
      </c>
      <c r="E41" s="151"/>
      <c r="F41" s="17"/>
    </row>
    <row r="42" spans="1:6" ht="10.5" customHeight="1" x14ac:dyDescent="0.2">
      <c r="A42" s="17"/>
      <c r="B42" s="19"/>
      <c r="C42" s="17"/>
      <c r="D42" s="17"/>
      <c r="E42" s="17"/>
      <c r="F42" s="17"/>
    </row>
    <row r="43" spans="1:6" ht="24.75" customHeight="1" x14ac:dyDescent="0.2">
      <c r="A43" s="153" t="s">
        <v>125</v>
      </c>
      <c r="B43" s="153"/>
      <c r="C43" s="153"/>
      <c r="D43" s="153"/>
      <c r="E43" s="153"/>
      <c r="F43" s="29"/>
    </row>
    <row r="44" spans="1:6" ht="32.450000000000003" customHeight="1" x14ac:dyDescent="0.2">
      <c r="A44" s="24" t="s">
        <v>119</v>
      </c>
      <c r="B44" s="24" t="s">
        <v>63</v>
      </c>
      <c r="C44" s="24" t="s">
        <v>126</v>
      </c>
      <c r="D44" s="24" t="s">
        <v>122</v>
      </c>
      <c r="E44" s="24" t="s">
        <v>123</v>
      </c>
      <c r="F44" s="30"/>
    </row>
    <row r="45" spans="1:6" s="2" customFormat="1" x14ac:dyDescent="0.2">
      <c r="A45" s="141" t="s">
        <v>178</v>
      </c>
      <c r="B45" s="133">
        <v>696</v>
      </c>
      <c r="C45" s="134" t="s">
        <v>201</v>
      </c>
      <c r="D45" s="119" t="s">
        <v>173</v>
      </c>
      <c r="E45" s="135" t="s">
        <v>174</v>
      </c>
      <c r="F45" s="142"/>
    </row>
    <row r="46" spans="1:6" s="2" customFormat="1" x14ac:dyDescent="0.2">
      <c r="A46" s="141" t="s">
        <v>190</v>
      </c>
      <c r="B46" s="133">
        <v>237.09</v>
      </c>
      <c r="C46" s="134" t="s">
        <v>201</v>
      </c>
      <c r="D46" s="134" t="s">
        <v>192</v>
      </c>
      <c r="E46" s="135" t="s">
        <v>175</v>
      </c>
      <c r="F46" s="142"/>
    </row>
    <row r="47" spans="1:6" s="136" customFormat="1" ht="12.6" customHeight="1" x14ac:dyDescent="0.2">
      <c r="A47" s="141" t="s">
        <v>178</v>
      </c>
      <c r="B47" s="138">
        <v>164.71</v>
      </c>
      <c r="C47" s="134" t="s">
        <v>201</v>
      </c>
      <c r="D47" s="139" t="s">
        <v>176</v>
      </c>
      <c r="E47" s="135" t="s">
        <v>177</v>
      </c>
      <c r="F47" s="143"/>
    </row>
    <row r="48" spans="1:6" s="2" customFormat="1" x14ac:dyDescent="0.2">
      <c r="A48" s="140">
        <v>45744</v>
      </c>
      <c r="B48" s="133">
        <v>4.78</v>
      </c>
      <c r="C48" s="134" t="s">
        <v>201</v>
      </c>
      <c r="D48" s="134" t="s">
        <v>180</v>
      </c>
      <c r="E48" s="135" t="s">
        <v>175</v>
      </c>
      <c r="F48" s="142"/>
    </row>
    <row r="49" spans="1:6" s="2" customFormat="1" x14ac:dyDescent="0.2">
      <c r="A49" s="140">
        <v>45719</v>
      </c>
      <c r="B49" s="133">
        <v>45.65</v>
      </c>
      <c r="C49" s="134" t="s">
        <v>202</v>
      </c>
      <c r="D49" s="134" t="s">
        <v>180</v>
      </c>
      <c r="E49" s="135" t="s">
        <v>175</v>
      </c>
      <c r="F49" s="142"/>
    </row>
    <row r="50" spans="1:6" s="2" customFormat="1" x14ac:dyDescent="0.2">
      <c r="A50" s="140">
        <v>45719</v>
      </c>
      <c r="B50" s="133">
        <v>141.55000000000001</v>
      </c>
      <c r="C50" s="134" t="s">
        <v>202</v>
      </c>
      <c r="D50" s="134" t="s">
        <v>176</v>
      </c>
      <c r="E50" s="135" t="s">
        <v>177</v>
      </c>
      <c r="F50" s="142"/>
    </row>
    <row r="51" spans="1:6" s="2" customFormat="1" x14ac:dyDescent="0.2">
      <c r="A51" s="140">
        <v>45762</v>
      </c>
      <c r="B51" s="133">
        <v>348.43</v>
      </c>
      <c r="C51" s="134" t="s">
        <v>203</v>
      </c>
      <c r="D51" s="119" t="s">
        <v>173</v>
      </c>
      <c r="E51" s="135" t="s">
        <v>174</v>
      </c>
      <c r="F51" s="142"/>
    </row>
    <row r="52" spans="1:6" s="2" customFormat="1" x14ac:dyDescent="0.2">
      <c r="A52" s="137">
        <v>45762</v>
      </c>
      <c r="B52" s="118">
        <v>53.6</v>
      </c>
      <c r="C52" s="134" t="s">
        <v>203</v>
      </c>
      <c r="D52" s="119" t="s">
        <v>176</v>
      </c>
      <c r="E52" s="120" t="s">
        <v>175</v>
      </c>
      <c r="F52" s="142"/>
    </row>
    <row r="53" spans="1:6" s="2" customFormat="1" x14ac:dyDescent="0.2">
      <c r="A53" s="137">
        <v>45818</v>
      </c>
      <c r="B53" s="118">
        <v>214.73</v>
      </c>
      <c r="C53" s="119" t="s">
        <v>204</v>
      </c>
      <c r="D53" s="119" t="s">
        <v>192</v>
      </c>
      <c r="E53" s="120" t="s">
        <v>175</v>
      </c>
      <c r="F53" s="142"/>
    </row>
    <row r="54" spans="1:6" s="2" customFormat="1" x14ac:dyDescent="0.2">
      <c r="A54" s="140">
        <v>45819</v>
      </c>
      <c r="B54" s="133">
        <v>413.18</v>
      </c>
      <c r="C54" s="119" t="s">
        <v>204</v>
      </c>
      <c r="D54" s="134" t="s">
        <v>173</v>
      </c>
      <c r="E54" s="135" t="s">
        <v>174</v>
      </c>
      <c r="F54" s="142"/>
    </row>
    <row r="55" spans="1:6" s="2" customFormat="1" x14ac:dyDescent="0.2">
      <c r="A55" s="137">
        <v>45819</v>
      </c>
      <c r="B55" s="118">
        <v>67.540000000000006</v>
      </c>
      <c r="C55" s="119" t="s">
        <v>204</v>
      </c>
      <c r="D55" s="119" t="s">
        <v>180</v>
      </c>
      <c r="E55" s="120" t="s">
        <v>175</v>
      </c>
      <c r="F55" s="142"/>
    </row>
    <row r="56" spans="1:6" s="2" customFormat="1" x14ac:dyDescent="0.2">
      <c r="A56" s="137">
        <v>45826</v>
      </c>
      <c r="B56" s="118">
        <v>528.14</v>
      </c>
      <c r="C56" s="119" t="s">
        <v>205</v>
      </c>
      <c r="D56" s="119" t="s">
        <v>173</v>
      </c>
      <c r="E56" s="120" t="s">
        <v>174</v>
      </c>
      <c r="F56" s="142"/>
    </row>
    <row r="57" spans="1:6" s="2" customFormat="1" x14ac:dyDescent="0.2">
      <c r="A57" s="137"/>
      <c r="B57" s="118"/>
      <c r="C57" s="119"/>
      <c r="D57" s="134"/>
      <c r="E57" s="120"/>
      <c r="F57" s="142"/>
    </row>
    <row r="58" spans="1:6" s="2" customFormat="1" x14ac:dyDescent="0.2">
      <c r="A58" s="117"/>
      <c r="B58" s="118"/>
      <c r="C58" s="119"/>
      <c r="D58" s="134"/>
      <c r="E58" s="120"/>
      <c r="F58" s="1"/>
    </row>
    <row r="59" spans="1:6" s="2" customFormat="1" ht="26.25" customHeight="1" x14ac:dyDescent="0.2">
      <c r="A59" s="117"/>
      <c r="B59" s="118"/>
      <c r="C59" s="119"/>
      <c r="D59" s="119"/>
      <c r="E59" s="120"/>
      <c r="F59" s="1"/>
    </row>
    <row r="60" spans="1:6" s="2" customFormat="1" hidden="1" x14ac:dyDescent="0.2">
      <c r="A60" s="108"/>
      <c r="B60" s="109"/>
      <c r="C60" s="110"/>
      <c r="D60" s="110"/>
      <c r="E60" s="111"/>
      <c r="F60" s="1"/>
    </row>
    <row r="61" spans="1:6" ht="19.5" customHeight="1" x14ac:dyDescent="0.2">
      <c r="A61" s="71" t="s">
        <v>127</v>
      </c>
      <c r="B61" s="72">
        <f>SUM(B45:B60)</f>
        <v>2915.3999999999996</v>
      </c>
      <c r="C61" s="131" t="str">
        <f>IF(SUBTOTAL(3,B45:B60)=SUBTOTAL(103,B45:B60),'Summary and sign-off'!$A$48,'Summary and sign-off'!$A$49)</f>
        <v>Check - there are no hidden rows with data</v>
      </c>
      <c r="D61" s="151" t="str">
        <f>IF('Summary and sign-off'!F56='Summary and sign-off'!F54,'Summary and sign-off'!A51,'Summary and sign-off'!A50)</f>
        <v>Check - each entry provides sufficient information</v>
      </c>
      <c r="E61" s="151"/>
      <c r="F61" s="17"/>
    </row>
    <row r="62" spans="1:6" ht="10.5" customHeight="1" x14ac:dyDescent="0.2">
      <c r="A62" s="17"/>
      <c r="B62" s="19"/>
      <c r="C62" s="17"/>
      <c r="D62" s="17"/>
      <c r="E62" s="17"/>
      <c r="F62" s="17"/>
    </row>
    <row r="63" spans="1:6" ht="24.75" customHeight="1" x14ac:dyDescent="0.2">
      <c r="A63" s="153" t="s">
        <v>128</v>
      </c>
      <c r="B63" s="153"/>
      <c r="C63" s="153"/>
      <c r="D63" s="153"/>
      <c r="E63" s="153"/>
      <c r="F63" s="17"/>
    </row>
    <row r="64" spans="1:6" ht="27" customHeight="1" x14ac:dyDescent="0.2">
      <c r="A64" s="24" t="s">
        <v>119</v>
      </c>
      <c r="B64" s="24" t="s">
        <v>63</v>
      </c>
      <c r="C64" s="24" t="s">
        <v>129</v>
      </c>
      <c r="D64" s="24" t="s">
        <v>130</v>
      </c>
      <c r="E64" s="24" t="s">
        <v>123</v>
      </c>
      <c r="F64" s="28"/>
    </row>
    <row r="65" spans="1:6" s="2" customFormat="1" x14ac:dyDescent="0.2">
      <c r="A65" s="117"/>
      <c r="B65" s="118"/>
      <c r="C65" s="119"/>
      <c r="D65" s="119"/>
      <c r="E65" s="120"/>
      <c r="F65" s="1"/>
    </row>
    <row r="66" spans="1:6" s="2" customFormat="1" x14ac:dyDescent="0.2">
      <c r="A66" s="117"/>
      <c r="B66" s="118"/>
      <c r="C66" s="119"/>
      <c r="D66" s="119"/>
      <c r="E66" s="120"/>
      <c r="F66" s="1"/>
    </row>
    <row r="67" spans="1:6" s="2" customFormat="1" hidden="1" x14ac:dyDescent="0.2">
      <c r="A67" s="94"/>
      <c r="B67" s="95"/>
      <c r="C67" s="96"/>
      <c r="D67" s="96"/>
      <c r="E67" s="97"/>
      <c r="F67" s="1"/>
    </row>
    <row r="68" spans="1:6" ht="19.5" customHeight="1" x14ac:dyDescent="0.2">
      <c r="A68" s="71" t="s">
        <v>131</v>
      </c>
      <c r="B68" s="72">
        <f>SUM(B65:B67)</f>
        <v>0</v>
      </c>
      <c r="C68" s="131" t="str">
        <f>IF(SUBTOTAL(3,B65:B67)=SUBTOTAL(103,B65:B67),'Summary and sign-off'!$A$48,'Summary and sign-off'!$A$49)</f>
        <v>Check - there are no hidden rows with data</v>
      </c>
      <c r="D68" s="151" t="str">
        <f>IF('Summary and sign-off'!F57='Summary and sign-off'!F54,'Summary and sign-off'!A51,'Summary and sign-off'!A50)</f>
        <v>Check - each entry provides sufficient information</v>
      </c>
      <c r="E68" s="151"/>
      <c r="F68" s="17"/>
    </row>
    <row r="69" spans="1:6" ht="10.5" customHeight="1" x14ac:dyDescent="0.2">
      <c r="A69" s="17"/>
      <c r="B69" s="57"/>
      <c r="C69" s="19"/>
      <c r="D69" s="17"/>
      <c r="E69" s="17"/>
      <c r="F69" s="17"/>
    </row>
    <row r="70" spans="1:6" ht="34.5" customHeight="1" x14ac:dyDescent="0.2">
      <c r="A70" s="31" t="s">
        <v>132</v>
      </c>
      <c r="B70" s="58">
        <f>B41+B61+B68</f>
        <v>21056.32</v>
      </c>
      <c r="C70" s="32"/>
      <c r="D70" s="32"/>
      <c r="E70" s="32"/>
      <c r="F70" s="17"/>
    </row>
    <row r="71" spans="1:6" x14ac:dyDescent="0.2">
      <c r="A71" s="17"/>
      <c r="B71" s="19"/>
      <c r="C71" s="17"/>
      <c r="D71" s="17"/>
      <c r="E71" s="17"/>
      <c r="F71" s="17"/>
    </row>
    <row r="72" spans="1:6" x14ac:dyDescent="0.2">
      <c r="A72" s="18" t="s">
        <v>74</v>
      </c>
      <c r="B72" s="19"/>
      <c r="C72" s="17"/>
      <c r="D72" s="17"/>
      <c r="E72" s="17"/>
      <c r="F72" s="17"/>
    </row>
    <row r="73" spans="1:6" ht="12.6" customHeight="1" x14ac:dyDescent="0.2">
      <c r="A73" s="20" t="s">
        <v>133</v>
      </c>
      <c r="F73" s="17"/>
    </row>
    <row r="74" spans="1:6" ht="12.95" customHeight="1" x14ac:dyDescent="0.2">
      <c r="A74" s="20" t="s">
        <v>134</v>
      </c>
      <c r="B74" s="17"/>
      <c r="D74" s="17"/>
      <c r="F74" s="17"/>
    </row>
    <row r="75" spans="1:6" x14ac:dyDescent="0.2">
      <c r="A75" s="20" t="s">
        <v>135</v>
      </c>
      <c r="F75" s="17"/>
    </row>
    <row r="76" spans="1:6" x14ac:dyDescent="0.2">
      <c r="A76" s="20" t="s">
        <v>80</v>
      </c>
      <c r="B76" s="19"/>
      <c r="C76" s="17"/>
      <c r="D76" s="17"/>
      <c r="E76" s="17"/>
      <c r="F76" s="17"/>
    </row>
    <row r="77" spans="1:6" ht="12.95" customHeight="1" x14ac:dyDescent="0.2">
      <c r="A77" s="20" t="s">
        <v>136</v>
      </c>
      <c r="B77" s="17"/>
      <c r="D77" s="17"/>
      <c r="F77" s="17"/>
    </row>
    <row r="78" spans="1:6" x14ac:dyDescent="0.2">
      <c r="A78" s="20" t="s">
        <v>137</v>
      </c>
      <c r="F78" s="17"/>
    </row>
    <row r="79" spans="1:6" x14ac:dyDescent="0.2">
      <c r="A79" s="20" t="s">
        <v>138</v>
      </c>
      <c r="B79" s="20"/>
      <c r="C79" s="20"/>
      <c r="D79" s="20"/>
      <c r="F79" s="17"/>
    </row>
    <row r="80" spans="1:6" x14ac:dyDescent="0.2">
      <c r="A80" s="26"/>
      <c r="B80" s="17"/>
      <c r="C80" s="17"/>
      <c r="D80" s="17"/>
      <c r="E80" s="17"/>
      <c r="F80" s="17"/>
    </row>
    <row r="81" spans="1:6" hidden="1" x14ac:dyDescent="0.2">
      <c r="A81" s="26"/>
      <c r="B81" s="17"/>
      <c r="C81" s="17"/>
      <c r="D81" s="17"/>
      <c r="E81" s="17"/>
      <c r="F81" s="17"/>
    </row>
    <row r="82" spans="1:6" x14ac:dyDescent="0.2"/>
    <row r="83" spans="1:6" x14ac:dyDescent="0.2"/>
    <row r="84" spans="1:6" x14ac:dyDescent="0.2"/>
    <row r="85" spans="1:6" x14ac:dyDescent="0.2"/>
    <row r="86" spans="1:6" ht="12.75" hidden="1" customHeight="1" x14ac:dyDescent="0.2"/>
    <row r="87" spans="1:6" x14ac:dyDescent="0.2"/>
    <row r="88" spans="1:6" x14ac:dyDescent="0.2"/>
    <row r="89" spans="1:6" hidden="1" x14ac:dyDescent="0.2">
      <c r="A89" s="26"/>
      <c r="B89" s="17"/>
      <c r="C89" s="17"/>
      <c r="D89" s="17"/>
      <c r="E89" s="17"/>
      <c r="F89" s="17"/>
    </row>
    <row r="90" spans="1:6" hidden="1" x14ac:dyDescent="0.2">
      <c r="A90" s="26"/>
      <c r="B90" s="17"/>
      <c r="C90" s="17"/>
      <c r="D90" s="17"/>
      <c r="E90" s="17"/>
      <c r="F90" s="17"/>
    </row>
    <row r="91" spans="1:6" hidden="1" x14ac:dyDescent="0.2">
      <c r="A91" s="26"/>
      <c r="B91" s="17"/>
      <c r="C91" s="17"/>
      <c r="D91" s="17"/>
      <c r="E91" s="17"/>
      <c r="F91" s="17"/>
    </row>
    <row r="92" spans="1:6" hidden="1" x14ac:dyDescent="0.2">
      <c r="A92" s="26"/>
      <c r="B92" s="17"/>
      <c r="C92" s="17"/>
      <c r="D92" s="17"/>
      <c r="E92" s="17"/>
      <c r="F92" s="17"/>
    </row>
    <row r="93" spans="1:6" hidden="1" x14ac:dyDescent="0.2">
      <c r="A93" s="26"/>
      <c r="B93" s="17"/>
      <c r="C93" s="17"/>
      <c r="D93" s="17"/>
      <c r="E93" s="17"/>
      <c r="F93" s="17"/>
    </row>
    <row r="94" spans="1:6" x14ac:dyDescent="0.2"/>
    <row r="95" spans="1:6" x14ac:dyDescent="0.2"/>
    <row r="96" spans="1: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sheetData>
  <sheetProtection sheet="1" formatCells="0" formatRows="0" insertColumns="0" insertRows="0" deleteRows="0"/>
  <mergeCells count="15">
    <mergeCell ref="B7:E7"/>
    <mergeCell ref="B5:E5"/>
    <mergeCell ref="D68:E68"/>
    <mergeCell ref="A1:E1"/>
    <mergeCell ref="A43:E43"/>
    <mergeCell ref="A63:E63"/>
    <mergeCell ref="B2:E2"/>
    <mergeCell ref="B3:E3"/>
    <mergeCell ref="B4:E4"/>
    <mergeCell ref="A8:E8"/>
    <mergeCell ref="A9:E9"/>
    <mergeCell ref="B6:E6"/>
    <mergeCell ref="D41:E41"/>
    <mergeCell ref="D61:E61"/>
    <mergeCell ref="A10:E10"/>
  </mergeCells>
  <phoneticPr fontId="40" type="noConversion"/>
  <dataValidations xWindow="138" yWindow="692"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5 A40 A65 A67 A60 A27:A31 A12:A2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4 A4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66 A32:A39 A46:A5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38" yWindow="692"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B65:B67 B12:B40 B45:B60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48"/>
  <sheetViews>
    <sheetView zoomScaleNormal="100" workbookViewId="0">
      <selection activeCell="A11" sqref="A11:XFD16"/>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9.42578125" customWidth="1"/>
    <col min="7" max="10" width="9.140625" hidden="1" customWidth="1"/>
    <col min="11" max="13" width="0" hidden="1" customWidth="1"/>
  </cols>
  <sheetData>
    <row r="1" spans="1:6" ht="26.25" customHeight="1" x14ac:dyDescent="0.2">
      <c r="A1" s="152" t="s">
        <v>110</v>
      </c>
      <c r="B1" s="152"/>
      <c r="C1" s="152"/>
      <c r="D1" s="152"/>
      <c r="E1" s="152"/>
    </row>
    <row r="2" spans="1:6" ht="21" customHeight="1" x14ac:dyDescent="0.2">
      <c r="A2" s="3" t="s">
        <v>111</v>
      </c>
      <c r="B2" s="150" t="str">
        <f>'Summary and sign-off'!B2:F2</f>
        <v>External Reporting Board</v>
      </c>
      <c r="C2" s="150"/>
      <c r="D2" s="150"/>
      <c r="E2" s="150"/>
    </row>
    <row r="3" spans="1:6" ht="31.5" x14ac:dyDescent="0.2">
      <c r="A3" s="3" t="s">
        <v>112</v>
      </c>
      <c r="B3" s="150" t="str">
        <f>'Summary and sign-off'!B3:F3</f>
        <v>Wendy Venter</v>
      </c>
      <c r="C3" s="150"/>
      <c r="D3" s="150"/>
      <c r="E3" s="150"/>
    </row>
    <row r="4" spans="1:6" ht="21" customHeight="1" x14ac:dyDescent="0.2">
      <c r="A4" s="3" t="s">
        <v>113</v>
      </c>
      <c r="B4" s="150">
        <f>'Summary and sign-off'!B4:F4</f>
        <v>45672</v>
      </c>
      <c r="C4" s="150"/>
      <c r="D4" s="150"/>
      <c r="E4" s="150"/>
    </row>
    <row r="5" spans="1:6" ht="21" customHeight="1" x14ac:dyDescent="0.2">
      <c r="A5" s="3" t="s">
        <v>114</v>
      </c>
      <c r="B5" s="150">
        <f>'Summary and sign-off'!B5:F5</f>
        <v>45838</v>
      </c>
      <c r="C5" s="150"/>
      <c r="D5" s="150"/>
      <c r="E5" s="150"/>
    </row>
    <row r="6" spans="1:6" ht="21" customHeight="1" x14ac:dyDescent="0.2">
      <c r="A6" s="3" t="s">
        <v>115</v>
      </c>
      <c r="B6" s="145" t="s">
        <v>82</v>
      </c>
      <c r="C6" s="145"/>
      <c r="D6" s="145"/>
      <c r="E6" s="145"/>
    </row>
    <row r="7" spans="1:6" ht="21" customHeight="1" x14ac:dyDescent="0.2">
      <c r="A7" s="3" t="s">
        <v>56</v>
      </c>
      <c r="B7" s="145" t="s">
        <v>84</v>
      </c>
      <c r="C7" s="145"/>
      <c r="D7" s="145"/>
      <c r="E7" s="145"/>
    </row>
    <row r="8" spans="1:6" ht="35.25" customHeight="1" x14ac:dyDescent="0.25">
      <c r="A8" s="161" t="s">
        <v>139</v>
      </c>
      <c r="B8" s="161"/>
      <c r="C8" s="162"/>
      <c r="D8" s="162"/>
      <c r="E8" s="162"/>
      <c r="F8" s="27"/>
    </row>
    <row r="9" spans="1:6" ht="35.25" customHeight="1" x14ac:dyDescent="0.25">
      <c r="A9" s="159" t="s">
        <v>140</v>
      </c>
      <c r="B9" s="160"/>
      <c r="C9" s="160"/>
      <c r="D9" s="160"/>
      <c r="E9" s="160"/>
      <c r="F9" s="27"/>
    </row>
    <row r="10" spans="1:6" ht="27" customHeight="1" x14ac:dyDescent="0.2">
      <c r="A10" s="24" t="s">
        <v>141</v>
      </c>
      <c r="B10" s="24" t="s">
        <v>63</v>
      </c>
      <c r="C10" s="24" t="s">
        <v>142</v>
      </c>
      <c r="D10" s="24" t="s">
        <v>143</v>
      </c>
      <c r="E10" s="24" t="s">
        <v>123</v>
      </c>
      <c r="F10" s="20"/>
    </row>
    <row r="11" spans="1:6" s="2" customFormat="1" x14ac:dyDescent="0.2">
      <c r="A11" s="132"/>
      <c r="B11" s="133"/>
      <c r="C11" s="134"/>
      <c r="D11" s="134"/>
      <c r="E11" s="135"/>
    </row>
    <row r="12" spans="1:6" s="2" customFormat="1" x14ac:dyDescent="0.2">
      <c r="A12" s="117"/>
      <c r="B12" s="118"/>
      <c r="C12" s="119"/>
      <c r="D12" s="119"/>
      <c r="E12" s="120"/>
    </row>
    <row r="13" spans="1:6" s="2" customFormat="1" x14ac:dyDescent="0.2">
      <c r="A13" s="117"/>
      <c r="B13" s="118"/>
      <c r="C13" s="122"/>
      <c r="D13" s="119"/>
      <c r="E13" s="123"/>
    </row>
    <row r="14" spans="1:6" s="2" customFormat="1" x14ac:dyDescent="0.2">
      <c r="A14" s="117"/>
      <c r="B14" s="118"/>
      <c r="C14" s="122"/>
      <c r="D14" s="122"/>
      <c r="E14" s="123"/>
    </row>
    <row r="15" spans="1:6" s="2" customFormat="1" x14ac:dyDescent="0.2">
      <c r="A15" s="117"/>
      <c r="B15" s="118"/>
      <c r="C15" s="122"/>
      <c r="D15" s="119"/>
      <c r="E15" s="123"/>
    </row>
    <row r="16" spans="1:6" s="2" customFormat="1" x14ac:dyDescent="0.2">
      <c r="A16" s="117"/>
      <c r="B16" s="118"/>
      <c r="C16" s="122"/>
      <c r="D16" s="119"/>
      <c r="E16" s="123"/>
    </row>
    <row r="17" spans="1:6" s="2" customFormat="1" x14ac:dyDescent="0.2">
      <c r="A17" s="117"/>
      <c r="B17" s="118"/>
      <c r="C17" s="122"/>
      <c r="D17" s="119"/>
      <c r="E17" s="123"/>
    </row>
    <row r="18" spans="1:6" s="2" customFormat="1" ht="11.25" hidden="1" customHeight="1" x14ac:dyDescent="0.2">
      <c r="A18" s="98"/>
      <c r="B18" s="95"/>
      <c r="C18" s="99"/>
      <c r="D18" s="99"/>
      <c r="E18" s="100"/>
    </row>
    <row r="19" spans="1:6" ht="34.5" customHeight="1" x14ac:dyDescent="0.2">
      <c r="A19" s="53" t="s">
        <v>144</v>
      </c>
      <c r="B19" s="62">
        <f>SUM(B11:B18)</f>
        <v>0</v>
      </c>
      <c r="C19" s="70" t="str">
        <f>IF(SUBTOTAL(3,B11:B18)=SUBTOTAL(103,B11:B18),'Summary and sign-off'!$A$48,'Summary and sign-off'!$A$49)</f>
        <v>Check - there are no hidden rows with data</v>
      </c>
      <c r="D19" s="151" t="str">
        <f>IF('Summary and sign-off'!F58='Summary and sign-off'!F54,'Summary and sign-off'!A51,'Summary and sign-off'!A50)</f>
        <v>Check - each entry provides sufficient information</v>
      </c>
      <c r="E19" s="151"/>
      <c r="F19" s="2"/>
    </row>
    <row r="20" spans="1:6" x14ac:dyDescent="0.2">
      <c r="A20" s="18"/>
      <c r="B20" s="17"/>
      <c r="C20" s="17"/>
      <c r="D20" s="17"/>
      <c r="E20" s="17"/>
    </row>
    <row r="21" spans="1:6" x14ac:dyDescent="0.2">
      <c r="A21" s="18" t="s">
        <v>74</v>
      </c>
      <c r="B21" s="19"/>
      <c r="C21" s="17"/>
      <c r="D21" s="17"/>
      <c r="E21" s="17"/>
    </row>
    <row r="22" spans="1:6" ht="12.75" customHeight="1" x14ac:dyDescent="0.2">
      <c r="A22" s="20" t="s">
        <v>145</v>
      </c>
      <c r="B22" s="20"/>
      <c r="C22" s="20"/>
      <c r="D22" s="20"/>
      <c r="E22" s="20"/>
    </row>
    <row r="23" spans="1:6" x14ac:dyDescent="0.2">
      <c r="A23" s="20" t="s">
        <v>146</v>
      </c>
      <c r="B23" s="20"/>
      <c r="C23" s="28"/>
      <c r="D23" s="28"/>
      <c r="E23" s="28"/>
    </row>
    <row r="24" spans="1:6" x14ac:dyDescent="0.2">
      <c r="A24" s="20" t="s">
        <v>80</v>
      </c>
      <c r="B24" s="19"/>
      <c r="C24" s="17"/>
      <c r="D24" s="17"/>
      <c r="E24" s="17"/>
      <c r="F24" s="17"/>
    </row>
    <row r="25" spans="1:6" x14ac:dyDescent="0.2">
      <c r="A25" s="20" t="s">
        <v>147</v>
      </c>
      <c r="B25" s="20"/>
      <c r="C25" s="28"/>
      <c r="D25" s="28"/>
      <c r="E25" s="28"/>
    </row>
    <row r="26" spans="1:6" ht="12.75" customHeight="1" x14ac:dyDescent="0.2">
      <c r="A26" s="20" t="s">
        <v>148</v>
      </c>
      <c r="B26" s="20"/>
      <c r="C26" s="22"/>
      <c r="D26" s="22"/>
      <c r="E26" s="22"/>
    </row>
    <row r="27" spans="1:6" x14ac:dyDescent="0.2">
      <c r="A27" s="17"/>
      <c r="B27" s="17"/>
      <c r="C27" s="17"/>
      <c r="D27" s="17"/>
      <c r="E27" s="17"/>
    </row>
    <row r="28" spans="1:6" x14ac:dyDescent="0.2"/>
    <row r="29" spans="1:6" x14ac:dyDescent="0.2"/>
    <row r="30" spans="1:6" x14ac:dyDescent="0.2"/>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sheetData>
  <sheetProtection sheet="1" formatCells="0" insertRows="0" deleteRows="0"/>
  <mergeCells count="10">
    <mergeCell ref="D19:E19"/>
    <mergeCell ref="B6:E6"/>
    <mergeCell ref="B5:E5"/>
    <mergeCell ref="A1:E1"/>
    <mergeCell ref="A9:E9"/>
    <mergeCell ref="B2:E2"/>
    <mergeCell ref="B3:E3"/>
    <mergeCell ref="B4:E4"/>
    <mergeCell ref="A8:E8"/>
    <mergeCell ref="B7:E7"/>
  </mergeCells>
  <phoneticPr fontId="40" type="noConversion"/>
  <dataValidations xWindow="154" yWindow="73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8 A11: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7"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xWindow="154" yWindow="73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8"/>
  <sheetViews>
    <sheetView zoomScaleNormal="100" workbookViewId="0">
      <selection activeCell="B7" sqref="B7:E7"/>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52" t="s">
        <v>110</v>
      </c>
      <c r="B1" s="152"/>
      <c r="C1" s="152"/>
      <c r="D1" s="152"/>
      <c r="E1" s="152"/>
    </row>
    <row r="2" spans="1:6" ht="21" customHeight="1" x14ac:dyDescent="0.2">
      <c r="A2" s="3" t="s">
        <v>111</v>
      </c>
      <c r="B2" s="150" t="str">
        <f>'Summary and sign-off'!B2:F2</f>
        <v>External Reporting Board</v>
      </c>
      <c r="C2" s="150"/>
      <c r="D2" s="150"/>
      <c r="E2" s="150"/>
    </row>
    <row r="3" spans="1:6" ht="31.5" x14ac:dyDescent="0.2">
      <c r="A3" s="3" t="s">
        <v>149</v>
      </c>
      <c r="B3" s="150" t="str">
        <f>'Summary and sign-off'!B3:F3</f>
        <v>Wendy Venter</v>
      </c>
      <c r="C3" s="150"/>
      <c r="D3" s="150"/>
      <c r="E3" s="150"/>
    </row>
    <row r="4" spans="1:6" ht="21" customHeight="1" x14ac:dyDescent="0.2">
      <c r="A4" s="3" t="s">
        <v>113</v>
      </c>
      <c r="B4" s="150">
        <f>'Summary and sign-off'!B4:F4</f>
        <v>45672</v>
      </c>
      <c r="C4" s="150"/>
      <c r="D4" s="150"/>
      <c r="E4" s="150"/>
    </row>
    <row r="5" spans="1:6" ht="21" customHeight="1" x14ac:dyDescent="0.2">
      <c r="A5" s="3" t="s">
        <v>114</v>
      </c>
      <c r="B5" s="150">
        <f>'Summary and sign-off'!B5:F5</f>
        <v>45838</v>
      </c>
      <c r="C5" s="150"/>
      <c r="D5" s="150"/>
      <c r="E5" s="150"/>
    </row>
    <row r="6" spans="1:6" ht="21" customHeight="1" x14ac:dyDescent="0.2">
      <c r="A6" s="3" t="s">
        <v>115</v>
      </c>
      <c r="B6" s="145" t="s">
        <v>82</v>
      </c>
      <c r="C6" s="145"/>
      <c r="D6" s="145"/>
      <c r="E6" s="145"/>
      <c r="F6" s="23"/>
    </row>
    <row r="7" spans="1:6" ht="21" customHeight="1" x14ac:dyDescent="0.2">
      <c r="A7" s="3" t="s">
        <v>56</v>
      </c>
      <c r="B7" s="145" t="s">
        <v>84</v>
      </c>
      <c r="C7" s="145"/>
      <c r="D7" s="145"/>
      <c r="E7" s="145"/>
      <c r="F7" s="23"/>
    </row>
    <row r="8" spans="1:6" ht="35.25" customHeight="1" x14ac:dyDescent="0.2">
      <c r="A8" s="155" t="s">
        <v>150</v>
      </c>
      <c r="B8" s="155"/>
      <c r="C8" s="162"/>
      <c r="D8" s="162"/>
      <c r="E8" s="162"/>
    </row>
    <row r="9" spans="1:6" ht="35.25" customHeight="1" x14ac:dyDescent="0.2">
      <c r="A9" s="163" t="s">
        <v>151</v>
      </c>
      <c r="B9" s="164"/>
      <c r="C9" s="164"/>
      <c r="D9" s="164"/>
      <c r="E9" s="164"/>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45706</v>
      </c>
      <c r="B12" s="118">
        <v>127.79</v>
      </c>
      <c r="C12" s="122" t="s">
        <v>188</v>
      </c>
      <c r="D12" s="122" t="s">
        <v>212</v>
      </c>
      <c r="E12" s="123" t="s">
        <v>184</v>
      </c>
    </row>
    <row r="13" spans="1:6" s="2" customFormat="1" x14ac:dyDescent="0.2">
      <c r="A13" s="117">
        <v>45734</v>
      </c>
      <c r="B13" s="118">
        <v>81.790000000000006</v>
      </c>
      <c r="C13" s="122" t="s">
        <v>188</v>
      </c>
      <c r="D13" s="122" t="s">
        <v>189</v>
      </c>
      <c r="E13" s="123" t="s">
        <v>213</v>
      </c>
    </row>
    <row r="14" spans="1:6" s="2" customFormat="1" x14ac:dyDescent="0.2">
      <c r="A14" s="117">
        <v>45765</v>
      </c>
      <c r="B14" s="118">
        <v>84.95</v>
      </c>
      <c r="C14" s="122" t="s">
        <v>188</v>
      </c>
      <c r="D14" s="122" t="s">
        <v>189</v>
      </c>
      <c r="E14" s="123" t="s">
        <v>194</v>
      </c>
    </row>
    <row r="15" spans="1:6" s="2" customFormat="1" x14ac:dyDescent="0.2">
      <c r="A15" s="117">
        <v>45795</v>
      </c>
      <c r="B15" s="118">
        <v>82.78</v>
      </c>
      <c r="C15" s="122" t="s">
        <v>188</v>
      </c>
      <c r="D15" s="122" t="s">
        <v>189</v>
      </c>
      <c r="E15" s="123" t="s">
        <v>214</v>
      </c>
    </row>
    <row r="16" spans="1:6" s="2" customFormat="1" x14ac:dyDescent="0.2">
      <c r="A16" s="117">
        <v>45795</v>
      </c>
      <c r="B16" s="118">
        <v>844.35</v>
      </c>
      <c r="C16" s="119" t="s">
        <v>215</v>
      </c>
      <c r="D16" s="119" t="s">
        <v>216</v>
      </c>
      <c r="E16" s="120" t="s">
        <v>217</v>
      </c>
    </row>
    <row r="17" spans="1:5" s="2" customFormat="1" x14ac:dyDescent="0.2">
      <c r="A17" s="117">
        <v>45826</v>
      </c>
      <c r="B17" s="118">
        <v>82.78</v>
      </c>
      <c r="C17" s="122" t="s">
        <v>188</v>
      </c>
      <c r="D17" s="122" t="s">
        <v>189</v>
      </c>
      <c r="E17" s="123" t="s">
        <v>194</v>
      </c>
    </row>
    <row r="18" spans="1:5" s="2" customFormat="1" x14ac:dyDescent="0.2">
      <c r="A18" s="117"/>
      <c r="B18" s="118"/>
      <c r="C18" s="122"/>
      <c r="D18" s="122"/>
      <c r="E18" s="123"/>
    </row>
    <row r="19" spans="1:5" s="2" customFormat="1" x14ac:dyDescent="0.2">
      <c r="A19" s="117"/>
      <c r="B19" s="118"/>
      <c r="C19" s="122"/>
      <c r="D19" s="122"/>
      <c r="E19" s="123"/>
    </row>
    <row r="20" spans="1:5" s="2" customFormat="1" x14ac:dyDescent="0.2">
      <c r="A20" s="117"/>
      <c r="B20" s="118"/>
      <c r="C20" s="122"/>
      <c r="D20" s="122"/>
      <c r="E20" s="123"/>
    </row>
    <row r="21" spans="1:5" s="2" customFormat="1" x14ac:dyDescent="0.2">
      <c r="A21" s="117"/>
      <c r="B21" s="118"/>
      <c r="C21" s="122"/>
      <c r="D21" s="122"/>
      <c r="E21" s="123"/>
    </row>
    <row r="22" spans="1:5" s="2" customFormat="1" x14ac:dyDescent="0.2">
      <c r="A22" s="117"/>
      <c r="B22" s="118"/>
      <c r="C22" s="122"/>
      <c r="D22" s="122"/>
      <c r="E22" s="123"/>
    </row>
    <row r="23" spans="1:5" s="2" customFormat="1" x14ac:dyDescent="0.2">
      <c r="A23" s="117"/>
      <c r="B23" s="118"/>
      <c r="C23" s="122"/>
      <c r="D23" s="122"/>
      <c r="E23" s="123"/>
    </row>
    <row r="24" spans="1:5" s="2" customFormat="1" x14ac:dyDescent="0.2">
      <c r="A24" s="117"/>
      <c r="B24" s="118"/>
      <c r="C24" s="122"/>
      <c r="D24" s="122"/>
      <c r="E24" s="123"/>
    </row>
    <row r="25" spans="1:5" s="2" customFormat="1" x14ac:dyDescent="0.2">
      <c r="A25" s="117"/>
      <c r="B25" s="118"/>
      <c r="C25" s="122"/>
      <c r="D25" s="122"/>
      <c r="E25" s="123"/>
    </row>
    <row r="26" spans="1:5" s="2" customFormat="1" x14ac:dyDescent="0.2">
      <c r="A26" s="117"/>
      <c r="B26" s="118"/>
      <c r="C26" s="122"/>
      <c r="D26" s="122"/>
      <c r="E26" s="123"/>
    </row>
    <row r="27" spans="1:5" s="2" customFormat="1" x14ac:dyDescent="0.2">
      <c r="A27" s="121"/>
      <c r="B27" s="118"/>
      <c r="C27" s="122"/>
      <c r="D27" s="122"/>
      <c r="E27" s="123"/>
    </row>
    <row r="28" spans="1:5" s="2" customFormat="1" x14ac:dyDescent="0.2">
      <c r="A28" s="121"/>
      <c r="B28" s="118"/>
      <c r="C28" s="122"/>
      <c r="D28" s="122"/>
      <c r="E28" s="123"/>
    </row>
    <row r="29" spans="1:5" s="2" customFormat="1" x14ac:dyDescent="0.2">
      <c r="A29" s="121"/>
      <c r="B29" s="118"/>
      <c r="C29" s="122"/>
      <c r="D29" s="122"/>
      <c r="E29" s="123"/>
    </row>
    <row r="30" spans="1:5" s="2" customFormat="1" x14ac:dyDescent="0.2">
      <c r="A30" s="121"/>
      <c r="B30" s="118"/>
      <c r="C30" s="122"/>
      <c r="D30" s="122"/>
      <c r="E30" s="123"/>
    </row>
    <row r="31" spans="1:5" s="2" customFormat="1" x14ac:dyDescent="0.2">
      <c r="A31" s="121"/>
      <c r="B31" s="118"/>
      <c r="C31" s="122"/>
      <c r="D31" s="122"/>
      <c r="E31" s="123"/>
    </row>
    <row r="32" spans="1:5" s="2" customFormat="1" x14ac:dyDescent="0.2">
      <c r="A32" s="121"/>
      <c r="B32" s="118"/>
      <c r="C32" s="122"/>
      <c r="D32" s="122"/>
      <c r="E32" s="123"/>
    </row>
    <row r="33" spans="1:6" s="2" customFormat="1" x14ac:dyDescent="0.2">
      <c r="A33" s="121"/>
      <c r="B33" s="118"/>
      <c r="C33" s="122"/>
      <c r="D33" s="122"/>
      <c r="E33" s="123"/>
    </row>
    <row r="34" spans="1:6" s="2" customFormat="1" x14ac:dyDescent="0.2">
      <c r="A34" s="121"/>
      <c r="B34" s="118"/>
      <c r="C34" s="122"/>
      <c r="D34" s="122"/>
      <c r="E34" s="123"/>
    </row>
    <row r="35" spans="1:6" s="2" customFormat="1" hidden="1" x14ac:dyDescent="0.2">
      <c r="A35" s="98"/>
      <c r="B35" s="95"/>
      <c r="C35" s="99"/>
      <c r="D35" s="99"/>
      <c r="E35" s="100"/>
    </row>
    <row r="36" spans="1:6" ht="34.5" customHeight="1" x14ac:dyDescent="0.2">
      <c r="A36" s="53" t="s">
        <v>154</v>
      </c>
      <c r="B36" s="62">
        <f>SUM(B11:B35)</f>
        <v>1304.44</v>
      </c>
      <c r="C36" s="70" t="str">
        <f>IF(SUBTOTAL(3,B11:B35)=SUBTOTAL(103,B11:B35),'Summary and sign-off'!$A$48,'Summary and sign-off'!$A$49)</f>
        <v>Check - there are no hidden rows with data</v>
      </c>
      <c r="D36" s="151" t="str">
        <f>IF('Summary and sign-off'!F59='Summary and sign-off'!F54,'Summary and sign-off'!A51,'Summary and sign-off'!A50)</f>
        <v>Check - each entry provides sufficient information</v>
      </c>
      <c r="E36" s="151"/>
    </row>
    <row r="37" spans="1:6" ht="14.1" customHeight="1" x14ac:dyDescent="0.2">
      <c r="B37" s="17"/>
      <c r="C37" s="17"/>
      <c r="D37" s="17"/>
      <c r="E37" s="17"/>
    </row>
    <row r="38" spans="1:6" x14ac:dyDescent="0.2">
      <c r="A38" s="18" t="s">
        <v>155</v>
      </c>
      <c r="B38" s="17"/>
      <c r="C38" s="17"/>
      <c r="D38" s="17"/>
      <c r="E38" s="17"/>
    </row>
    <row r="39" spans="1:6" ht="12.6" customHeight="1" x14ac:dyDescent="0.2">
      <c r="A39" s="20" t="s">
        <v>133</v>
      </c>
      <c r="B39" s="17"/>
      <c r="C39" s="17"/>
      <c r="D39" s="17"/>
      <c r="E39" s="17"/>
    </row>
    <row r="40" spans="1:6" x14ac:dyDescent="0.2">
      <c r="A40" s="20" t="s">
        <v>80</v>
      </c>
      <c r="B40" s="19"/>
      <c r="C40" s="17"/>
      <c r="D40" s="17"/>
      <c r="E40" s="17"/>
      <c r="F40" s="17"/>
    </row>
    <row r="41" spans="1:6" x14ac:dyDescent="0.2">
      <c r="A41" s="20" t="s">
        <v>147</v>
      </c>
      <c r="C41" s="17"/>
      <c r="D41" s="17"/>
      <c r="E41" s="17"/>
      <c r="F41" s="17"/>
    </row>
    <row r="42" spans="1:6" ht="12.75" customHeight="1" x14ac:dyDescent="0.2">
      <c r="A42" s="20" t="s">
        <v>148</v>
      </c>
      <c r="B42" s="25"/>
      <c r="C42" s="22"/>
      <c r="D42" s="22"/>
      <c r="E42" s="22"/>
      <c r="F42" s="22"/>
    </row>
    <row r="43" spans="1:6" x14ac:dyDescent="0.2">
      <c r="B43" s="26"/>
      <c r="C43" s="17"/>
      <c r="D43" s="17"/>
      <c r="E43" s="17"/>
    </row>
    <row r="44" spans="1:6" hidden="1" x14ac:dyDescent="0.2">
      <c r="A44" s="17"/>
      <c r="B44" s="17"/>
      <c r="C44" s="17"/>
      <c r="D44" s="17"/>
    </row>
    <row r="45" spans="1:6" ht="12.75" hidden="1" customHeight="1" x14ac:dyDescent="0.2"/>
    <row r="46" spans="1:6" hidden="1" x14ac:dyDescent="0.2">
      <c r="A46" s="17"/>
      <c r="B46" s="17"/>
      <c r="C46" s="17"/>
      <c r="D46" s="17"/>
      <c r="E46" s="17"/>
    </row>
    <row r="47" spans="1:6" hidden="1" x14ac:dyDescent="0.2">
      <c r="A47" s="17"/>
      <c r="B47" s="17"/>
      <c r="C47" s="17"/>
      <c r="D47" s="17"/>
      <c r="E47" s="17"/>
    </row>
    <row r="48" spans="1:6" hidden="1" x14ac:dyDescent="0.2">
      <c r="A48" s="17"/>
      <c r="B48" s="17"/>
      <c r="C48" s="17"/>
      <c r="D48" s="17"/>
      <c r="E48" s="17"/>
    </row>
    <row r="49" spans="1:5" hidden="1" x14ac:dyDescent="0.2">
      <c r="A49" s="17"/>
      <c r="B49" s="17"/>
      <c r="C49" s="17"/>
      <c r="D49" s="17"/>
      <c r="E49" s="17"/>
    </row>
    <row r="50" spans="1:5" hidden="1" x14ac:dyDescent="0.2">
      <c r="A50" s="17"/>
      <c r="B50" s="17"/>
      <c r="C50" s="17"/>
      <c r="D50" s="17"/>
      <c r="E50" s="17"/>
    </row>
    <row r="51" spans="1:5" x14ac:dyDescent="0.2"/>
    <row r="52" spans="1:5" x14ac:dyDescent="0.2"/>
    <row r="53" spans="1:5" x14ac:dyDescent="0.2"/>
    <row r="54" spans="1:5" x14ac:dyDescent="0.2"/>
    <row r="55" spans="1:5" x14ac:dyDescent="0.2"/>
    <row r="56" spans="1:5" x14ac:dyDescent="0.2"/>
    <row r="57" spans="1:5" x14ac:dyDescent="0.2"/>
    <row r="58" spans="1:5" x14ac:dyDescent="0.2"/>
  </sheetData>
  <sheetProtection sheet="1" formatCells="0" insertRows="0" deleteRows="0"/>
  <mergeCells count="10">
    <mergeCell ref="D36:E3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2" zoomScaleNormal="100" workbookViewId="0">
      <selection activeCell="B7" sqref="B7:F7"/>
    </sheetView>
  </sheetViews>
  <sheetFormatPr defaultColWidth="0" defaultRowHeight="12.75" zeroHeight="1" x14ac:dyDescent="0.2"/>
  <cols>
    <col min="1" max="1" width="35.5703125" customWidth="1"/>
    <col min="2" max="2" width="46.85546875" customWidth="1"/>
    <col min="3" max="3" width="22.140625" customWidth="1"/>
    <col min="4" max="4" width="25.42578125" customWidth="1"/>
    <col min="5" max="6" width="35.5703125" customWidth="1"/>
    <col min="7" max="7" width="38" customWidth="1"/>
    <col min="8" max="10" width="9.140625" hidden="1" customWidth="1"/>
    <col min="11" max="15" width="0" hidden="1" customWidth="1"/>
  </cols>
  <sheetData>
    <row r="1" spans="1:7" ht="26.25" customHeight="1" x14ac:dyDescent="0.2">
      <c r="A1" s="152" t="s">
        <v>156</v>
      </c>
      <c r="B1" s="152"/>
      <c r="C1" s="152"/>
      <c r="D1" s="152"/>
      <c r="E1" s="152"/>
      <c r="F1" s="152"/>
    </row>
    <row r="2" spans="1:7" ht="21" customHeight="1" x14ac:dyDescent="0.2">
      <c r="A2" s="3" t="s">
        <v>111</v>
      </c>
      <c r="B2" s="150" t="str">
        <f>'Summary and sign-off'!B2:F2</f>
        <v>External Reporting Board</v>
      </c>
      <c r="C2" s="150"/>
      <c r="D2" s="150"/>
      <c r="E2" s="150"/>
      <c r="F2" s="150"/>
    </row>
    <row r="3" spans="1:7" ht="31.5" x14ac:dyDescent="0.2">
      <c r="A3" s="3" t="s">
        <v>112</v>
      </c>
      <c r="B3" s="150" t="str">
        <f>'Summary and sign-off'!B3:F3</f>
        <v>Wendy Venter</v>
      </c>
      <c r="C3" s="150"/>
      <c r="D3" s="150"/>
      <c r="E3" s="150"/>
      <c r="F3" s="150"/>
    </row>
    <row r="4" spans="1:7" ht="21" customHeight="1" x14ac:dyDescent="0.2">
      <c r="A4" s="3" t="s">
        <v>113</v>
      </c>
      <c r="B4" s="150">
        <f>'Summary and sign-off'!B4:F4</f>
        <v>45672</v>
      </c>
      <c r="C4" s="150"/>
      <c r="D4" s="150"/>
      <c r="E4" s="150"/>
      <c r="F4" s="150"/>
    </row>
    <row r="5" spans="1:7" ht="21" customHeight="1" x14ac:dyDescent="0.2">
      <c r="A5" s="3" t="s">
        <v>114</v>
      </c>
      <c r="B5" s="150">
        <f>'Summary and sign-off'!B5:F5</f>
        <v>45838</v>
      </c>
      <c r="C5" s="150"/>
      <c r="D5" s="150"/>
      <c r="E5" s="150"/>
      <c r="F5" s="150"/>
    </row>
    <row r="6" spans="1:7" ht="21" customHeight="1" x14ac:dyDescent="0.2">
      <c r="A6" s="3" t="s">
        <v>157</v>
      </c>
      <c r="B6" s="145" t="s">
        <v>82</v>
      </c>
      <c r="C6" s="145"/>
      <c r="D6" s="145"/>
      <c r="E6" s="145"/>
      <c r="F6" s="145"/>
    </row>
    <row r="7" spans="1:7" ht="21" customHeight="1" x14ac:dyDescent="0.2">
      <c r="A7" s="3" t="s">
        <v>56</v>
      </c>
      <c r="B7" s="145" t="s">
        <v>84</v>
      </c>
      <c r="C7" s="145"/>
      <c r="D7" s="145"/>
      <c r="E7" s="145"/>
      <c r="F7" s="145"/>
    </row>
    <row r="8" spans="1:7" ht="36" customHeight="1" x14ac:dyDescent="0.2">
      <c r="A8" s="155" t="s">
        <v>158</v>
      </c>
      <c r="B8" s="155"/>
      <c r="C8" s="155"/>
      <c r="D8" s="155"/>
      <c r="E8" s="155"/>
      <c r="F8" s="155"/>
    </row>
    <row r="9" spans="1:7" ht="36" customHeight="1" x14ac:dyDescent="0.2">
      <c r="A9" s="163" t="s">
        <v>159</v>
      </c>
      <c r="B9" s="164"/>
      <c r="C9" s="164"/>
      <c r="D9" s="164"/>
      <c r="E9" s="164"/>
      <c r="F9" s="164"/>
    </row>
    <row r="10" spans="1:7" ht="39" customHeight="1" x14ac:dyDescent="0.2">
      <c r="A10" s="24" t="s">
        <v>119</v>
      </c>
      <c r="B10" s="112" t="s">
        <v>160</v>
      </c>
      <c r="C10" s="112" t="s">
        <v>161</v>
      </c>
      <c r="D10" s="112" t="s">
        <v>162</v>
      </c>
      <c r="E10" s="112" t="s">
        <v>163</v>
      </c>
      <c r="F10" s="112" t="s">
        <v>164</v>
      </c>
    </row>
    <row r="11" spans="1:7" s="2" customFormat="1" x14ac:dyDescent="0.2">
      <c r="A11" s="117" t="s">
        <v>196</v>
      </c>
      <c r="B11" s="122"/>
      <c r="C11" s="125"/>
      <c r="D11" s="122"/>
      <c r="E11" s="126"/>
      <c r="F11" s="123"/>
    </row>
    <row r="12" spans="1:7" s="2" customFormat="1" x14ac:dyDescent="0.2">
      <c r="A12" s="117"/>
      <c r="B12" s="124"/>
      <c r="C12" s="125"/>
      <c r="D12" s="124"/>
      <c r="E12" s="126"/>
      <c r="F12" s="127"/>
    </row>
    <row r="13" spans="1:7" s="2" customFormat="1" hidden="1" x14ac:dyDescent="0.2">
      <c r="A13" s="94"/>
      <c r="B13" s="99"/>
      <c r="C13" s="101"/>
      <c r="D13" s="99"/>
      <c r="E13" s="102"/>
      <c r="F13" s="100"/>
    </row>
    <row r="14" spans="1:7" ht="34.5" customHeight="1" x14ac:dyDescent="0.2">
      <c r="A14" s="113" t="s">
        <v>165</v>
      </c>
      <c r="B14" s="114" t="s">
        <v>166</v>
      </c>
      <c r="C14" s="115">
        <f>C15+C16</f>
        <v>0</v>
      </c>
      <c r="D14" s="116" t="str">
        <f>IF(SUBTOTAL(3,C11:C13)=SUBTOTAL(103,C11:C13),'Summary and sign-off'!$A$48,'Summary and sign-off'!$A$49)</f>
        <v>Check - there are no hidden rows with data</v>
      </c>
      <c r="E14" s="151" t="str">
        <f>IF('Summary and sign-off'!F60='Summary and sign-off'!F54,'Summary and sign-off'!A52,'Summary and sign-off'!A50)</f>
        <v>Check - each entry provides sufficient information</v>
      </c>
      <c r="F14" s="151"/>
      <c r="G14" s="2"/>
    </row>
    <row r="15" spans="1:7" ht="25.5" customHeight="1" x14ac:dyDescent="0.25">
      <c r="A15" s="54"/>
      <c r="B15" s="55" t="s">
        <v>97</v>
      </c>
      <c r="C15" s="56">
        <f>COUNTIF(C11:C13,'Summary and sign-off'!A45)</f>
        <v>0</v>
      </c>
      <c r="D15" s="14"/>
      <c r="E15" s="15"/>
      <c r="F15" s="16"/>
    </row>
    <row r="16" spans="1:7" ht="25.5" customHeight="1" x14ac:dyDescent="0.25">
      <c r="A16" s="54"/>
      <c r="B16" s="55" t="s">
        <v>98</v>
      </c>
      <c r="C16" s="56">
        <f>COUNTIF(C11:C13,'Summary and sign-off'!A46)</f>
        <v>0</v>
      </c>
      <c r="D16" s="14"/>
      <c r="E16" s="15"/>
      <c r="F16" s="16"/>
    </row>
    <row r="17" spans="1:6" x14ac:dyDescent="0.2">
      <c r="A17" s="17"/>
      <c r="B17" s="18"/>
      <c r="C17" s="17"/>
      <c r="D17" s="19"/>
      <c r="E17" s="19"/>
      <c r="F17" s="17"/>
    </row>
    <row r="18" spans="1:6" x14ac:dyDescent="0.2">
      <c r="A18" s="18" t="s">
        <v>155</v>
      </c>
      <c r="B18" s="18"/>
      <c r="C18" s="18"/>
      <c r="D18" s="18"/>
      <c r="E18" s="18"/>
      <c r="F18" s="18"/>
    </row>
    <row r="19" spans="1:6" ht="12.6" customHeight="1" x14ac:dyDescent="0.2">
      <c r="A19" s="20" t="s">
        <v>133</v>
      </c>
      <c r="B19" s="17"/>
      <c r="C19" s="17"/>
      <c r="D19" s="17"/>
      <c r="E19" s="17"/>
    </row>
    <row r="20" spans="1:6" x14ac:dyDescent="0.2">
      <c r="A20" s="20" t="s">
        <v>80</v>
      </c>
      <c r="B20" s="19"/>
      <c r="C20" s="17"/>
      <c r="D20" s="17"/>
      <c r="E20" s="17"/>
      <c r="F20" s="17"/>
    </row>
    <row r="21" spans="1:6" x14ac:dyDescent="0.2">
      <c r="A21" s="20" t="s">
        <v>167</v>
      </c>
      <c r="B21" s="21"/>
      <c r="C21" s="21"/>
      <c r="D21" s="21"/>
      <c r="E21" s="21"/>
      <c r="F21" s="21"/>
    </row>
    <row r="22" spans="1:6" ht="12.75" customHeight="1" x14ac:dyDescent="0.2">
      <c r="A22" s="20" t="s">
        <v>168</v>
      </c>
      <c r="B22" s="17"/>
      <c r="C22" s="17"/>
      <c r="D22" s="17"/>
      <c r="E22" s="17"/>
      <c r="F22" s="17"/>
    </row>
    <row r="23" spans="1:6" ht="12.95" customHeight="1" x14ac:dyDescent="0.2">
      <c r="A23" s="20" t="s">
        <v>169</v>
      </c>
      <c r="B23" s="17"/>
      <c r="C23" s="17"/>
      <c r="D23" s="17"/>
      <c r="E23" s="17"/>
      <c r="F23" s="17"/>
    </row>
    <row r="24" spans="1:6" x14ac:dyDescent="0.2">
      <c r="A24" s="20" t="s">
        <v>170</v>
      </c>
      <c r="C24" s="17"/>
      <c r="D24" s="17"/>
      <c r="E24" s="17"/>
      <c r="F24" s="17"/>
    </row>
    <row r="25" spans="1:6" ht="12.75" customHeight="1" x14ac:dyDescent="0.2">
      <c r="A25" s="20" t="s">
        <v>148</v>
      </c>
      <c r="B25" s="20"/>
      <c r="C25" s="22"/>
      <c r="D25" s="22"/>
      <c r="E25" s="22"/>
      <c r="F25" s="22"/>
    </row>
    <row r="26" spans="1:6" ht="12.75" customHeight="1" x14ac:dyDescent="0.2">
      <c r="A26" s="20"/>
      <c r="B26" s="20"/>
      <c r="C26" s="22"/>
      <c r="D26" s="22"/>
      <c r="E26" s="22"/>
      <c r="F26" s="22"/>
    </row>
    <row r="27" spans="1:6" ht="12.75" hidden="1" customHeight="1" x14ac:dyDescent="0.2">
      <c r="A27" s="20"/>
      <c r="B27" s="20"/>
      <c r="C27" s="22"/>
      <c r="D27" s="22"/>
      <c r="E27" s="22"/>
      <c r="F27" s="22"/>
    </row>
    <row r="28" spans="1:6" x14ac:dyDescent="0.2"/>
    <row r="29" spans="1:6" x14ac:dyDescent="0.2"/>
    <row r="30" spans="1:6" hidden="1" x14ac:dyDescent="0.2">
      <c r="A30" s="18"/>
      <c r="B30" s="18"/>
      <c r="C30" s="18"/>
      <c r="D30" s="18"/>
      <c r="E30" s="18"/>
      <c r="F30" s="18"/>
    </row>
    <row r="31" spans="1:6" hidden="1" x14ac:dyDescent="0.2">
      <c r="A31" s="18"/>
      <c r="B31" s="18"/>
      <c r="C31" s="18"/>
      <c r="D31" s="18"/>
      <c r="E31" s="18"/>
      <c r="F31" s="18"/>
    </row>
    <row r="32" spans="1:6" hidden="1" x14ac:dyDescent="0.2">
      <c r="A32" s="18"/>
      <c r="B32" s="18"/>
      <c r="C32" s="18"/>
      <c r="D32" s="18"/>
      <c r="E32" s="18"/>
      <c r="F32" s="18"/>
    </row>
    <row r="33" spans="1:6" hidden="1" x14ac:dyDescent="0.2">
      <c r="A33" s="18"/>
      <c r="B33" s="18"/>
      <c r="C33" s="18"/>
      <c r="D33" s="18"/>
      <c r="E33" s="18"/>
      <c r="F33" s="18"/>
    </row>
    <row r="34" spans="1:6" hidden="1" x14ac:dyDescent="0.2">
      <c r="A34" s="18"/>
      <c r="B34" s="18"/>
      <c r="C34" s="18"/>
      <c r="D34" s="18"/>
      <c r="E34" s="18"/>
      <c r="F34" s="18"/>
    </row>
    <row r="35" spans="1:6" x14ac:dyDescent="0.2"/>
    <row r="36" spans="1:6" x14ac:dyDescent="0.2"/>
    <row r="37" spans="1:6" x14ac:dyDescent="0.2"/>
    <row r="38" spans="1:6" x14ac:dyDescent="0.2"/>
    <row r="39" spans="1:6" x14ac:dyDescent="0.2"/>
    <row r="40" spans="1:6" x14ac:dyDescent="0.2"/>
    <row r="43" spans="1:6" x14ac:dyDescent="0.2"/>
    <row r="44" spans="1:6" x14ac:dyDescent="0.2"/>
    <row r="45" spans="1:6" x14ac:dyDescent="0.2"/>
  </sheetData>
  <sheetProtection sheet="1" formatCells="0" insertRows="0" deleteRows="0"/>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C11:C13</xm:sqref>
        </x14:dataValidation>
        <x14:dataValidation type="list" errorStyle="information" operator="greaterThan" allowBlank="1" showInputMessage="1" prompt="Provide specific $ value if possible" xr:uid="{00000000-0002-0000-0500-000003000000}">
          <x14:formula1>
            <xm:f>'Summary and sign-off'!$A$39:$A$44</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Rowena Lim</cp:lastModifiedBy>
  <cp:revision/>
  <cp:lastPrinted>2023-07-26T04:15:31Z</cp:lastPrinted>
  <dcterms:created xsi:type="dcterms:W3CDTF">2010-10-17T20:59:02Z</dcterms:created>
  <dcterms:modified xsi:type="dcterms:W3CDTF">2025-07-28T22:41:21Z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